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0" yWindow="0" windowWidth="21840" windowHeight="9780" firstSheet="1" activeTab="1"/>
  </bookViews>
  <sheets>
    <sheet name="Munka1" sheetId="3" state="hidden" r:id="rId1"/>
    <sheet name="Feltöltő" sheetId="5" r:id="rId2"/>
    <sheet name="opciók" sheetId="6" r:id="rId3"/>
  </sheets>
  <definedNames>
    <definedName name="_xlnm._FilterDatabase" localSheetId="2" hidden="1">opciók!$A$3:$I$247</definedName>
    <definedName name="_xlnm.Print_Area" localSheetId="1">Feltöltő!$A$1:$I$273</definedName>
    <definedName name="_xlnm.Print_Area" localSheetId="2">opciók!$A$1:$I$273</definedName>
  </definedNames>
  <calcPr calcId="179021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7" i="6"/>
  <c r="H266"/>
  <c r="H263"/>
  <c r="H262"/>
  <c r="H257" s="1"/>
  <c r="H244"/>
  <c r="H245" s="1"/>
  <c r="H241"/>
  <c r="H240"/>
  <c r="H239"/>
  <c r="H238"/>
  <c r="H237"/>
  <c r="H236"/>
  <c r="H233"/>
  <c r="H232"/>
  <c r="H231"/>
  <c r="H230"/>
  <c r="H227"/>
  <c r="H226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3"/>
  <c r="H202"/>
  <c r="H201"/>
  <c r="H200"/>
  <c r="H199"/>
  <c r="H198"/>
  <c r="H197"/>
  <c r="H196"/>
  <c r="H195"/>
  <c r="H194"/>
  <c r="H193"/>
  <c r="H189"/>
  <c r="H188"/>
  <c r="H190" s="1"/>
  <c r="H185"/>
  <c r="H184"/>
  <c r="H181"/>
  <c r="H180"/>
  <c r="H179"/>
  <c r="H178"/>
  <c r="H177"/>
  <c r="H176"/>
  <c r="H182" s="1"/>
  <c r="H173"/>
  <c r="H172"/>
  <c r="H171"/>
  <c r="H170"/>
  <c r="H169"/>
  <c r="H166"/>
  <c r="H165"/>
  <c r="H164"/>
  <c r="H163"/>
  <c r="H162"/>
  <c r="H158"/>
  <c r="G157"/>
  <c r="H157" s="1"/>
  <c r="H156"/>
  <c r="H153"/>
  <c r="H152"/>
  <c r="H151"/>
  <c r="H150"/>
  <c r="H149"/>
  <c r="H148"/>
  <c r="H147"/>
  <c r="H146"/>
  <c r="G146"/>
  <c r="H145"/>
  <c r="H144"/>
  <c r="H143"/>
  <c r="H142"/>
  <c r="H141"/>
  <c r="H140"/>
  <c r="H139"/>
  <c r="H138"/>
  <c r="H137"/>
  <c r="H136"/>
  <c r="G135"/>
  <c r="H135" s="1"/>
  <c r="H131"/>
  <c r="G130"/>
  <c r="H130" s="1"/>
  <c r="H129"/>
  <c r="E127"/>
  <c r="H126"/>
  <c r="H125"/>
  <c r="H124"/>
  <c r="H123"/>
  <c r="H122"/>
  <c r="H121"/>
  <c r="H120"/>
  <c r="H119"/>
  <c r="G118"/>
  <c r="H118" s="1"/>
  <c r="H117"/>
  <c r="H116"/>
  <c r="H115"/>
  <c r="H114"/>
  <c r="H113"/>
  <c r="H112"/>
  <c r="H111"/>
  <c r="H110"/>
  <c r="H109"/>
  <c r="H108"/>
  <c r="G107"/>
  <c r="H107" s="1"/>
  <c r="H104"/>
  <c r="H103"/>
  <c r="H102"/>
  <c r="H101"/>
  <c r="H100"/>
  <c r="H99"/>
  <c r="H98"/>
  <c r="H97"/>
  <c r="H96"/>
  <c r="H95"/>
  <c r="H94"/>
  <c r="H93"/>
  <c r="H90"/>
  <c r="H89"/>
  <c r="H88"/>
  <c r="H87"/>
  <c r="H86"/>
  <c r="H85"/>
  <c r="H81"/>
  <c r="H80"/>
  <c r="H79"/>
  <c r="H78"/>
  <c r="H77"/>
  <c r="H74"/>
  <c r="H73"/>
  <c r="H72"/>
  <c r="H71"/>
  <c r="H70"/>
  <c r="H69"/>
  <c r="H68"/>
  <c r="H65"/>
  <c r="E63"/>
  <c r="H62"/>
  <c r="H61"/>
  <c r="H60"/>
  <c r="H59"/>
  <c r="H58"/>
  <c r="H57"/>
  <c r="H56"/>
  <c r="H53"/>
  <c r="H52"/>
  <c r="H51"/>
  <c r="H50"/>
  <c r="H49"/>
  <c r="H46"/>
  <c r="H43"/>
  <c r="H42"/>
  <c r="H41"/>
  <c r="H40"/>
  <c r="H39"/>
  <c r="H38"/>
  <c r="E36"/>
  <c r="E47" s="1"/>
  <c r="H35"/>
  <c r="I34"/>
  <c r="H34"/>
  <c r="H33"/>
  <c r="H29"/>
  <c r="H28"/>
  <c r="H30" s="1"/>
  <c r="H25"/>
  <c r="H24"/>
  <c r="H23"/>
  <c r="H22"/>
  <c r="H19"/>
  <c r="H18"/>
  <c r="H17"/>
  <c r="H16"/>
  <c r="H15"/>
  <c r="H14"/>
  <c r="G11"/>
  <c r="H11" s="1"/>
  <c r="G10"/>
  <c r="H10" s="1"/>
  <c r="H9"/>
  <c r="H8"/>
  <c r="H7"/>
  <c r="H6"/>
  <c r="H5"/>
  <c r="H105" l="1"/>
  <c r="H82"/>
  <c r="H91"/>
  <c r="H224"/>
  <c r="H20"/>
  <c r="H75"/>
  <c r="H83" s="1"/>
  <c r="H204"/>
  <c r="H234"/>
  <c r="H228"/>
  <c r="H186"/>
  <c r="H174"/>
  <c r="H167"/>
  <c r="H154"/>
  <c r="H54"/>
  <c r="H36"/>
  <c r="H12"/>
  <c r="H242"/>
  <c r="H159"/>
  <c r="H127"/>
  <c r="H63"/>
  <c r="H66" s="1"/>
  <c r="H253" s="1"/>
  <c r="E66"/>
  <c r="E247" s="1"/>
  <c r="H44"/>
  <c r="H26"/>
  <c r="H132"/>
  <c r="H246" l="1"/>
  <c r="H31"/>
  <c r="H251" s="1"/>
  <c r="H47"/>
  <c r="H252" s="1"/>
  <c r="H160"/>
  <c r="H133"/>
  <c r="H191" l="1"/>
  <c r="H254" s="1"/>
  <c r="H255" s="1"/>
  <c r="H272" s="1"/>
  <c r="G107" i="5" l="1"/>
  <c r="G135"/>
  <c r="H267" l="1"/>
  <c r="H266"/>
  <c r="H263"/>
  <c r="H262"/>
  <c r="G118" l="1"/>
  <c r="G146"/>
  <c r="G11" l="1"/>
  <c r="G10"/>
  <c r="G130"/>
  <c r="H130" s="1"/>
  <c r="G157"/>
  <c r="H157" s="1"/>
  <c r="H156"/>
  <c r="H121" l="1"/>
  <c r="H122"/>
  <c r="H123"/>
  <c r="H124"/>
  <c r="H125"/>
  <c r="E159"/>
  <c r="E174"/>
  <c r="H173"/>
  <c r="H172"/>
  <c r="H171"/>
  <c r="H170"/>
  <c r="H169"/>
  <c r="H153"/>
  <c r="E132"/>
  <c r="H131"/>
  <c r="H129"/>
  <c r="E127"/>
  <c r="H126"/>
  <c r="H120"/>
  <c r="H119"/>
  <c r="H118"/>
  <c r="H117"/>
  <c r="H116"/>
  <c r="H115"/>
  <c r="H114"/>
  <c r="H113"/>
  <c r="H112"/>
  <c r="H111"/>
  <c r="H110"/>
  <c r="H109"/>
  <c r="H108"/>
  <c r="H107"/>
  <c r="H127" s="1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78"/>
  <c r="H185"/>
  <c r="E245"/>
  <c r="H244"/>
  <c r="H245" s="1"/>
  <c r="E242"/>
  <c r="H241"/>
  <c r="H240"/>
  <c r="H239"/>
  <c r="H238"/>
  <c r="H237"/>
  <c r="H236"/>
  <c r="E234"/>
  <c r="H233"/>
  <c r="H232"/>
  <c r="H231"/>
  <c r="H230"/>
  <c r="E228"/>
  <c r="H227"/>
  <c r="H226"/>
  <c r="E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E204"/>
  <c r="H203"/>
  <c r="H202"/>
  <c r="H201"/>
  <c r="H200"/>
  <c r="H199"/>
  <c r="H198"/>
  <c r="H197"/>
  <c r="H196"/>
  <c r="H195"/>
  <c r="H194"/>
  <c r="H193"/>
  <c r="E190"/>
  <c r="H189"/>
  <c r="H188"/>
  <c r="E186"/>
  <c r="H184"/>
  <c r="E182"/>
  <c r="H181"/>
  <c r="H180"/>
  <c r="H179"/>
  <c r="H177"/>
  <c r="H176"/>
  <c r="E167"/>
  <c r="H166"/>
  <c r="H165"/>
  <c r="H164"/>
  <c r="H163"/>
  <c r="H162"/>
  <c r="H158"/>
  <c r="E154"/>
  <c r="E105"/>
  <c r="H104"/>
  <c r="H103"/>
  <c r="H102"/>
  <c r="H101"/>
  <c r="H100"/>
  <c r="H99"/>
  <c r="H98"/>
  <c r="H97"/>
  <c r="H96"/>
  <c r="H95"/>
  <c r="H94"/>
  <c r="H93"/>
  <c r="E91"/>
  <c r="H90"/>
  <c r="H89"/>
  <c r="H88"/>
  <c r="H87"/>
  <c r="H86"/>
  <c r="H85"/>
  <c r="E82"/>
  <c r="E83" s="1"/>
  <c r="H81"/>
  <c r="H80"/>
  <c r="H79"/>
  <c r="H78"/>
  <c r="H77"/>
  <c r="E75"/>
  <c r="H74"/>
  <c r="H73"/>
  <c r="H72"/>
  <c r="H71"/>
  <c r="H70"/>
  <c r="H69"/>
  <c r="H68"/>
  <c r="H65"/>
  <c r="E63"/>
  <c r="H62"/>
  <c r="H61"/>
  <c r="H60"/>
  <c r="H59"/>
  <c r="H58"/>
  <c r="H57"/>
  <c r="H56"/>
  <c r="E54"/>
  <c r="H53"/>
  <c r="H52"/>
  <c r="H51"/>
  <c r="H50"/>
  <c r="H49"/>
  <c r="H46"/>
  <c r="E44"/>
  <c r="H43"/>
  <c r="H42"/>
  <c r="H41"/>
  <c r="H40"/>
  <c r="H39"/>
  <c r="H38"/>
  <c r="E36"/>
  <c r="H35"/>
  <c r="I34"/>
  <c r="H34"/>
  <c r="H33"/>
  <c r="E30"/>
  <c r="H29"/>
  <c r="H28"/>
  <c r="E26"/>
  <c r="H25"/>
  <c r="H24"/>
  <c r="H23"/>
  <c r="H22"/>
  <c r="E20"/>
  <c r="H19"/>
  <c r="H18"/>
  <c r="H17"/>
  <c r="H16"/>
  <c r="H15"/>
  <c r="H14"/>
  <c r="E12"/>
  <c r="E31" s="1"/>
  <c r="H11"/>
  <c r="H10"/>
  <c r="H9"/>
  <c r="H8"/>
  <c r="H7"/>
  <c r="H6"/>
  <c r="H5"/>
  <c r="H159"/>
  <c r="H228" l="1"/>
  <c r="H182"/>
  <c r="H12"/>
  <c r="H20"/>
  <c r="H26"/>
  <c r="H30"/>
  <c r="H82"/>
  <c r="H91"/>
  <c r="H105"/>
  <c r="H54"/>
  <c r="E66"/>
  <c r="H63"/>
  <c r="H66" s="1"/>
  <c r="H190"/>
  <c r="H204"/>
  <c r="H224"/>
  <c r="H234"/>
  <c r="H242"/>
  <c r="H268"/>
  <c r="H257" s="1"/>
  <c r="H186"/>
  <c r="H154"/>
  <c r="H160" s="1"/>
  <c r="E246"/>
  <c r="H36"/>
  <c r="H132"/>
  <c r="H174"/>
  <c r="H44"/>
  <c r="E47"/>
  <c r="H167"/>
  <c r="E191"/>
  <c r="H75"/>
  <c r="H83" l="1"/>
  <c r="H31"/>
  <c r="H251" s="1"/>
  <c r="H246"/>
  <c r="H253"/>
  <c r="H47"/>
  <c r="H252" s="1"/>
  <c r="E247"/>
  <c r="H133"/>
  <c r="H191" s="1"/>
  <c r="H254" s="1"/>
  <c r="H255" l="1"/>
  <c r="H270" s="1"/>
  <c r="H272" s="1"/>
</calcChain>
</file>

<file path=xl/sharedStrings.xml><?xml version="1.0" encoding="utf-8"?>
<sst xmlns="http://schemas.openxmlformats.org/spreadsheetml/2006/main" count="1506" uniqueCount="412">
  <si>
    <t>Tétel</t>
  </si>
  <si>
    <t>Megnevezés</t>
  </si>
  <si>
    <t>Mennyiség</t>
  </si>
  <si>
    <t>db</t>
  </si>
  <si>
    <t>5.</t>
  </si>
  <si>
    <t>Gyűjtő célgépek összesen</t>
  </si>
  <si>
    <t>Hulladékszállító járművek</t>
  </si>
  <si>
    <t xml:space="preserve">Pótkocsi görgős konténer szállítóhoz </t>
  </si>
  <si>
    <t xml:space="preserve">Nyerges vontató </t>
  </si>
  <si>
    <t>Szállító járművek összesen</t>
  </si>
  <si>
    <t>Járművek összesen</t>
  </si>
  <si>
    <t>Anyagmozgató-rakodó gépek</t>
  </si>
  <si>
    <t>Teleszkópos gémszerkezetű homlokrakodó</t>
  </si>
  <si>
    <t>Anyagmozgató-rakodó gépek összesen</t>
  </si>
  <si>
    <t>Gépek Összesen</t>
  </si>
  <si>
    <t>Targonca bálafogóval</t>
  </si>
  <si>
    <t>Informatika</t>
  </si>
  <si>
    <t>KONTÉNEREK</t>
  </si>
  <si>
    <t>Asztali monitor</t>
  </si>
  <si>
    <t>Asztali személyi számítógép, PC, operációs rendszerrel</t>
  </si>
  <si>
    <t>Asztali nyomtatók</t>
  </si>
  <si>
    <t>Multifunkciós nyomtató</t>
  </si>
  <si>
    <t>Informatika összesen</t>
  </si>
  <si>
    <t>2.1</t>
  </si>
  <si>
    <t>2.2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</si>
  <si>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</si>
  <si>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</si>
  <si>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</si>
  <si>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</si>
  <si>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</si>
  <si>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</si>
  <si>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</si>
  <si>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</si>
  <si>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</si>
  <si>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</si>
  <si>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Csurgalékvíz tisztító üzem</t>
  </si>
  <si>
    <t>2.3</t>
  </si>
  <si>
    <t>Egyéb</t>
  </si>
  <si>
    <t>Hulladékudvar</t>
  </si>
  <si>
    <t>Bálatároló szín</t>
  </si>
  <si>
    <t>Hulladékgyűjtő sziget 4 edényes</t>
  </si>
  <si>
    <t>6.1</t>
  </si>
  <si>
    <t>6.2</t>
  </si>
  <si>
    <t>6.3</t>
  </si>
  <si>
    <t>6.4</t>
  </si>
  <si>
    <t>6.5</t>
  </si>
  <si>
    <t>Hídmérleg</t>
  </si>
  <si>
    <t>Térbeton manipulációs térhez</t>
  </si>
  <si>
    <t>7.1</t>
  </si>
  <si>
    <t>7.2</t>
  </si>
  <si>
    <t>7.3</t>
  </si>
  <si>
    <t>7.4</t>
  </si>
  <si>
    <t>7.5</t>
  </si>
  <si>
    <t>7.6</t>
  </si>
  <si>
    <t>120 literes</t>
  </si>
  <si>
    <t>60 literes</t>
  </si>
  <si>
    <t>240 literes</t>
  </si>
  <si>
    <t>1100 literes</t>
  </si>
  <si>
    <t>Házi komposztáló edényzet</t>
  </si>
  <si>
    <t>Mozgópadlós (WF) félpótkocsi</t>
  </si>
  <si>
    <t>Egyéb hulladékszállító jármű</t>
  </si>
  <si>
    <t>5.6</t>
  </si>
  <si>
    <t>Menny.egység</t>
  </si>
  <si>
    <t>Vegyes gyűjtés</t>
  </si>
  <si>
    <t>1.1.1</t>
  </si>
  <si>
    <t>1.1.2</t>
  </si>
  <si>
    <t>1.1.3</t>
  </si>
  <si>
    <t>1.1.4</t>
  </si>
  <si>
    <t>1.1.5</t>
  </si>
  <si>
    <t>1.1.6</t>
  </si>
  <si>
    <t>1.1.7</t>
  </si>
  <si>
    <t>80 literes</t>
  </si>
  <si>
    <t>2.2.1</t>
  </si>
  <si>
    <t>2.2.2</t>
  </si>
  <si>
    <t>2.2.3</t>
  </si>
  <si>
    <t>2.2.4</t>
  </si>
  <si>
    <t>2.2.5</t>
  </si>
  <si>
    <t>2.2.6</t>
  </si>
  <si>
    <t>1.2.1</t>
  </si>
  <si>
    <t>1.2.2</t>
  </si>
  <si>
    <t>1.2.3</t>
  </si>
  <si>
    <t>1.2.4</t>
  </si>
  <si>
    <t>1.2.5</t>
  </si>
  <si>
    <t>1.3.1</t>
  </si>
  <si>
    <t>1.3.2</t>
  </si>
  <si>
    <t>1.3.3</t>
  </si>
  <si>
    <t>1.3.4</t>
  </si>
  <si>
    <t>1. EDÉNYZET</t>
  </si>
  <si>
    <t>EGYÉB EDÉNYZET</t>
  </si>
  <si>
    <t>Egyéb edényzet összesen</t>
  </si>
  <si>
    <t>Egységár
nettó Ft/db
Becsült</t>
  </si>
  <si>
    <t>6.6</t>
  </si>
  <si>
    <t>5 m3-es zárt szimetrikus</t>
  </si>
  <si>
    <t>3 m3-es</t>
  </si>
  <si>
    <t>20 m3-es</t>
  </si>
  <si>
    <t>32 m3-es</t>
  </si>
  <si>
    <t>Hulladékgyűjtő célgépek (kukás tömörítős)</t>
  </si>
  <si>
    <t>2.1.1</t>
  </si>
  <si>
    <t>2.1.2</t>
  </si>
  <si>
    <t>2.1.3</t>
  </si>
  <si>
    <t>2.3.1</t>
  </si>
  <si>
    <t>Tömörítő lapos, 2 tengelyes</t>
  </si>
  <si>
    <t>Tömörítő lapos, 3 tengelyes</t>
  </si>
  <si>
    <t>Görgős konténer szállító tehergépkocsi</t>
  </si>
  <si>
    <t>Egyéb hulladékgyűjtő célgép</t>
  </si>
  <si>
    <t>Láncos konténeremelő tehergépkocsi</t>
  </si>
  <si>
    <t>Magasemelésű törzscsuklós homlokrakodó</t>
  </si>
  <si>
    <t>Egyéb anyagmozgató-rakodó gépek</t>
  </si>
  <si>
    <t>Technológiai gépek</t>
  </si>
  <si>
    <t>Aprító</t>
  </si>
  <si>
    <t>Mobil aprító</t>
  </si>
  <si>
    <t>Önjáró komposztforgató</t>
  </si>
  <si>
    <t>Mobil osztályozó</t>
  </si>
  <si>
    <t>Mobil dobrosta</t>
  </si>
  <si>
    <t>3. Anyagmozgató-rakodó gépek, kiegészítő önjáró berendezések</t>
  </si>
  <si>
    <t>3.1.1</t>
  </si>
  <si>
    <t>3.1.2</t>
  </si>
  <si>
    <t>3.1.3</t>
  </si>
  <si>
    <t>3.1.4</t>
  </si>
  <si>
    <t>3.1.5</t>
  </si>
  <si>
    <t>2. JÁRMŰVEK, GÉPEK</t>
  </si>
  <si>
    <t>Egyéb járművek, gépek</t>
  </si>
  <si>
    <t>Egyéb technológiai gépek</t>
  </si>
  <si>
    <t>Technológiai gépek összesen</t>
  </si>
  <si>
    <t>Egyéb gépek</t>
  </si>
  <si>
    <t>3.2.1</t>
  </si>
  <si>
    <t>3.2.2</t>
  </si>
  <si>
    <t>3.2.3</t>
  </si>
  <si>
    <t>3.2.4</t>
  </si>
  <si>
    <t>3.2.5</t>
  </si>
  <si>
    <t>3.3.1</t>
  </si>
  <si>
    <t>4. INFORMATIKA</t>
  </si>
  <si>
    <t>4.2.1</t>
  </si>
  <si>
    <t>4.2.2</t>
  </si>
  <si>
    <t>RFID edény- és jármű azonosító rendszer</t>
  </si>
  <si>
    <t>4.2.3</t>
  </si>
  <si>
    <t>4.1.1</t>
  </si>
  <si>
    <t>4.1.2</t>
  </si>
  <si>
    <t>4.1.3</t>
  </si>
  <si>
    <t>4.1.4</t>
  </si>
  <si>
    <t>4.1.5</t>
  </si>
  <si>
    <t>4.1.6</t>
  </si>
  <si>
    <t>4.1.7</t>
  </si>
  <si>
    <t>Egyéb informatika</t>
  </si>
  <si>
    <t>Hardver</t>
  </si>
  <si>
    <t>Szoftver</t>
  </si>
  <si>
    <t>4.2.4</t>
  </si>
  <si>
    <t>Egyéb RFID-val kapcsolatos beruházás</t>
  </si>
  <si>
    <t>RFID összesen</t>
  </si>
  <si>
    <t>Edényzetre szerelhető chip</t>
  </si>
  <si>
    <t>4.2.5</t>
  </si>
  <si>
    <t>RFID miatt szükséges hardver fejlesztés</t>
  </si>
  <si>
    <t>RFID miatt szükséges szoftver fejlesztés</t>
  </si>
  <si>
    <t>Egyéb edényzet</t>
  </si>
  <si>
    <t>Irodai berendezések, bútorok</t>
  </si>
  <si>
    <t>Szociális blokk, öltöző kialakítás</t>
  </si>
  <si>
    <t>Egyéb létesítmények, berendezések</t>
  </si>
  <si>
    <t>5. EGYÉB LÉTESÍTMÉNYEK, BERENDEZÉSEK</t>
  </si>
  <si>
    <t>Egyéb létesítmények, berendezések összesen</t>
  </si>
  <si>
    <t>6. ÉPÍTÉS TECHNOLÓGIÁVAL</t>
  </si>
  <si>
    <t>Elkülönítetten gyűjtött hulladék válogatómű új</t>
  </si>
  <si>
    <t>6.1.1</t>
  </si>
  <si>
    <t>6.1.2</t>
  </si>
  <si>
    <t>6.1.3</t>
  </si>
  <si>
    <t>6.1.4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</si>
  <si>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</si>
  <si>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</si>
  <si>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</si>
  <si>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</si>
  <si>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</si>
  <si>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</si>
  <si>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</si>
  <si>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</si>
  <si>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6.1.16</t>
  </si>
  <si>
    <t>6.1.17</t>
  </si>
  <si>
    <t>Zsákfeltépő</t>
  </si>
  <si>
    <t>Rosta</t>
  </si>
  <si>
    <t>Mágnesezhető fém leválasztó</t>
  </si>
  <si>
    <t>Kézi válogató kabin</t>
  </si>
  <si>
    <t>Bálázógép</t>
  </si>
  <si>
    <t>Építés (betonozás, csarnok stb.)</t>
  </si>
  <si>
    <t>Optikai válogató (NIR)</t>
  </si>
  <si>
    <t>Örvényáramú válogató</t>
  </si>
  <si>
    <t>Légszeparátor</t>
  </si>
  <si>
    <t>6.2.1</t>
  </si>
  <si>
    <t>Szállító szalagok</t>
  </si>
  <si>
    <t>Előaprító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</si>
  <si>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</si>
  <si>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</si>
  <si>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</si>
  <si>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</si>
  <si>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</si>
  <si>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</si>
  <si>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</si>
  <si>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</si>
  <si>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</si>
  <si>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</si>
  <si>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</si>
  <si>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</si>
  <si>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</si>
  <si>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</si>
  <si>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</si>
  <si>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Nem mágnesezhető fém leválasztó</t>
  </si>
  <si>
    <t>Röntgen válogató</t>
  </si>
  <si>
    <t>Utóaprító (finomaprító)</t>
  </si>
  <si>
    <t>Előtömörítő</t>
  </si>
  <si>
    <t>Bálabontó</t>
  </si>
  <si>
    <t>Csomagoló</t>
  </si>
  <si>
    <t>Szárítógép</t>
  </si>
  <si>
    <t>Porleváasztó</t>
  </si>
  <si>
    <t>Egyéb válogatóműhöz tartozó tétel</t>
  </si>
  <si>
    <t>6.1.18</t>
  </si>
  <si>
    <t>Biológiai stabilizáló új</t>
  </si>
  <si>
    <t>6.3.1</t>
  </si>
  <si>
    <t>Építés (betonozás stb.)</t>
  </si>
  <si>
    <t>Techológiai gépek</t>
  </si>
  <si>
    <t>Egyéb stabilizáláshoz tartozó tétel</t>
  </si>
  <si>
    <t>6.3.2</t>
  </si>
  <si>
    <t>6.3.3</t>
  </si>
  <si>
    <t>Rosta (csillag, dob)</t>
  </si>
  <si>
    <t>Forgató</t>
  </si>
  <si>
    <t>Egyéb komposztálóhoz tartozó tétel</t>
  </si>
  <si>
    <t>6.4.1</t>
  </si>
  <si>
    <t>6.4.2</t>
  </si>
  <si>
    <t>6.4.3</t>
  </si>
  <si>
    <t>6.4.4</t>
  </si>
  <si>
    <t>6.4.5</t>
  </si>
  <si>
    <t>Lerakóbővítés</t>
  </si>
  <si>
    <t>Építés</t>
  </si>
  <si>
    <t>6.5.1</t>
  </si>
  <si>
    <t>6.5.2</t>
  </si>
  <si>
    <t>Egyéb lerakóbővítéshez tartozó tétel</t>
  </si>
  <si>
    <t>7. TECHNOLÓGIA FEJLESZTÉS (GÉP/BERENDEZÉS) MEGLÉVŐ KIEGÉSZÍTÉSÉHEZ - ÉPÍTÉS NÉLKÜL</t>
  </si>
  <si>
    <t>7.1.1</t>
  </si>
  <si>
    <t>7.1.2</t>
  </si>
  <si>
    <t>7.1.3</t>
  </si>
  <si>
    <t>7.1.4</t>
  </si>
  <si>
    <t>7.1.5</t>
  </si>
  <si>
    <t>7.1.6</t>
  </si>
  <si>
    <t>7.1.7</t>
  </si>
  <si>
    <t>7.1.8</t>
  </si>
  <si>
    <t>7.1.9</t>
  </si>
  <si>
    <t>7.1.10</t>
  </si>
  <si>
    <t>7.1.11</t>
  </si>
  <si>
    <t>Elkülönítetten gyűjtött hulladék válogatómű - meglévő fejlesztés</t>
  </si>
  <si>
    <t>Biológiai stabilizáló - meglévő fejlesztés</t>
  </si>
  <si>
    <t>Vegyesen gyűjtött hulladék kezelő - meglévő fejlesztés</t>
  </si>
  <si>
    <t>Komposztáló - meglévő fejlesztés</t>
  </si>
  <si>
    <t>Lerakó - meglévő fejlesztés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</si>
  <si>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</si>
  <si>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</si>
  <si>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</si>
  <si>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</si>
  <si>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</si>
  <si>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</si>
  <si>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</si>
  <si>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</si>
  <si>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</si>
  <si>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</si>
  <si>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</si>
  <si>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</si>
  <si>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</si>
  <si>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</si>
  <si>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</si>
  <si>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</si>
  <si>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</si>
  <si>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</si>
  <si>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7.3.1</t>
  </si>
  <si>
    <t>7.3.2</t>
  </si>
  <si>
    <t>Rövid műszaki leírás/indoklás</t>
  </si>
  <si>
    <t>6.6.1</t>
  </si>
  <si>
    <t>6.6.2</t>
  </si>
  <si>
    <t>Egyéb új építéssel járó fejlesztés</t>
  </si>
  <si>
    <t>6.5.3</t>
  </si>
  <si>
    <t>6.5.4</t>
  </si>
  <si>
    <t>6.5.5</t>
  </si>
  <si>
    <t>6.5.6</t>
  </si>
  <si>
    <t>Összes építés technológiával</t>
  </si>
  <si>
    <t>Összesen</t>
  </si>
  <si>
    <t>Egyéb fejlesztés</t>
  </si>
  <si>
    <t>Hulladékgyűjtő sziget (4 edényes) fejlesztés</t>
  </si>
  <si>
    <t>Csurgalékvíz tisztító üzem fejlesztés</t>
  </si>
  <si>
    <t>Hídmérleg fejlesztés</t>
  </si>
  <si>
    <t>Térbeton fejlesztés manipulációs térhez</t>
  </si>
  <si>
    <t>7.4.1</t>
  </si>
  <si>
    <t>7.4.2</t>
  </si>
  <si>
    <t>7.4.3</t>
  </si>
  <si>
    <t>7.4.4</t>
  </si>
  <si>
    <t>7.5.1</t>
  </si>
  <si>
    <t>7.5.2</t>
  </si>
  <si>
    <t>7.5.3</t>
  </si>
  <si>
    <t>7.5.4</t>
  </si>
  <si>
    <t>7.5.5</t>
  </si>
  <si>
    <t>7.5.6</t>
  </si>
  <si>
    <t>7.6.1</t>
  </si>
  <si>
    <t>Irodaépület kialakítás</t>
  </si>
  <si>
    <t>Járműbe beépíthető berendezés</t>
  </si>
  <si>
    <t>Edényzet összesen</t>
  </si>
  <si>
    <t>Konténerek összesen</t>
  </si>
  <si>
    <t>Érték
nettó Ft Becsült</t>
  </si>
  <si>
    <t>VEGYES KUKÁK</t>
  </si>
  <si>
    <t>Egyéb vegyes kukák</t>
  </si>
  <si>
    <t>Vegyes kukák összesen</t>
  </si>
  <si>
    <t>ELKÜLÖNÍTETT GYŰJTÉSHEZ KUKÁK</t>
  </si>
  <si>
    <t>Egyéb elkülönített gyűjtéshez szükséges kukák</t>
  </si>
  <si>
    <t>Elkülönített gyűjtéshez szükséges kukák összesen</t>
  </si>
  <si>
    <t>1.4.1</t>
  </si>
  <si>
    <t>1.4.2</t>
  </si>
  <si>
    <t>Gépjármű összesen</t>
  </si>
  <si>
    <t>Építés összesen</t>
  </si>
  <si>
    <t>Egyéb eszközök összesen</t>
  </si>
  <si>
    <t>Mindösszesen</t>
  </si>
  <si>
    <t>1.2.6</t>
  </si>
  <si>
    <t>5 m3-es gj. által űrithető (önűrítős)</t>
  </si>
  <si>
    <t>Ipari gémes rakodó (forgó)</t>
  </si>
  <si>
    <t>3.2.6</t>
  </si>
  <si>
    <t>3.2.7</t>
  </si>
  <si>
    <t>Kompaktor</t>
  </si>
  <si>
    <t>Dózer</t>
  </si>
  <si>
    <t>Átrakó állomás</t>
  </si>
  <si>
    <t>Kezelés telephelyi - csomagolási</t>
  </si>
  <si>
    <t>Kezelés telephelyi - vegyes</t>
  </si>
  <si>
    <t>Elkülönített gyűjtés - papír</t>
  </si>
  <si>
    <t>Elkülönített gyűjtés - üveg</t>
  </si>
  <si>
    <t>Elkülönített gyűjtés - műanyag</t>
  </si>
  <si>
    <t>Elkülönített gyűjtés - fém</t>
  </si>
  <si>
    <t>Elkülönített gyűjtés - műanyag, fém</t>
  </si>
  <si>
    <t>Elkülönített gyűjtés - papír, műanyag, fém</t>
  </si>
  <si>
    <t>Elkülönített gyűjtés - zöldhulladék</t>
  </si>
  <si>
    <t>6.7</t>
  </si>
  <si>
    <t>Bővítés, egyéb építés (7. pont érdekében)</t>
  </si>
  <si>
    <t>6.7.1</t>
  </si>
  <si>
    <t>6.7.2</t>
  </si>
  <si>
    <t>Egyéb építés (betonozás, csarnok stb.)</t>
  </si>
  <si>
    <t>Bővítés (betonozás, csarnok stb.)</t>
  </si>
  <si>
    <t>1.1</t>
  </si>
  <si>
    <t>1.2</t>
  </si>
  <si>
    <t>1.3</t>
  </si>
  <si>
    <t>1.4</t>
  </si>
  <si>
    <t>Elkülönített gyűjtés - bio</t>
  </si>
  <si>
    <t>Kezelés telephelyi - zöld, bio</t>
  </si>
  <si>
    <t>Ballisztikus szeparátor</t>
  </si>
  <si>
    <t>Műszaki tartalom és költség összesítő</t>
  </si>
  <si>
    <t>Összes forrás</t>
  </si>
  <si>
    <t>Ingatlan vásárlás</t>
  </si>
  <si>
    <t>Területelőkészítés</t>
  </si>
  <si>
    <t>Projekt előkészítés</t>
  </si>
  <si>
    <t>Szemléletformálás</t>
  </si>
  <si>
    <t>PIU</t>
  </si>
  <si>
    <t>Általános rezsi</t>
  </si>
  <si>
    <t>PR</t>
  </si>
  <si>
    <t>Műszaki tartalom összesen</t>
  </si>
  <si>
    <t>Szolgáltatások és egyéb összesen</t>
  </si>
  <si>
    <t>Összes forrásból építésre és eszközbeszerzésre jutó összeg</t>
  </si>
  <si>
    <t>Eltérés összes</t>
  </si>
  <si>
    <t>A közszolgáltatásba bevont ingatlanok azon részének edényzettel történő ellátása, ahol jelenleg az elkülönített hulladékgyűjtésre nem biztosított az edényzet. A papír, műanyag, fém anyagáramok (kéthetente), illetve a zöldhulladék gyűjtését az újonnan beszerzésre kerülő 200 000 db (100-100 ezer db) edényzet kiosztásával kívánjuk megvalósítani.</t>
  </si>
  <si>
    <t>A gyűjtőkörzetben mind vegyes, mind a házhoz menő szelektív gyűjtés hatékonyságának növelését követően a szállítási kapacitást is igazítani szükséges az elvárt többletmennyiséghez. A jelenlegi járműparkkal nem lehet az elvárt színvonalú szolgáltatást nyújtani, így a jövőben várható elkülönítetten gyűjtött hulladék mennyiség növekedése indokoltá teszi új gyűjtőjárművek beszerzését.</t>
  </si>
  <si>
    <t>Hulladékudvarok ürítéséhez, illetve a szervezett iskolai gyűjtéshez</t>
  </si>
  <si>
    <t>Kecskemét- 1, Cegléd-1</t>
  </si>
  <si>
    <t>Az átmeneti gyűjtőhelyről a homlokrakodógép a lassú fordulatú aprítógép garatjába adagolja a hulladékot. A hulladék aprítását kalapácsos daráló végzi. Az aprított hulladék mérete 0-200 mm között változik. Az aprítógépből kikerülő hulladék a kihordószalagra kerül.</t>
  </si>
  <si>
    <t>Szerves hányad csökkentésére szolgál</t>
  </si>
  <si>
    <t>Fémleválasztás</t>
  </si>
  <si>
    <t>Elsősorban PET leválasztás, másodsorban a piaci igények alapján történő leválasztás</t>
  </si>
  <si>
    <t>A légszeparátor feladata a hulladék könnyű és nehéz frakcióra történő szétválasztása.</t>
  </si>
  <si>
    <t>Energetikai hasznosításra előkészítés</t>
  </si>
  <si>
    <t xml:space="preserve"> </t>
  </si>
  <si>
    <t>Kecskemét, Cegléd</t>
  </si>
  <si>
    <t>Technológia</t>
  </si>
  <si>
    <t>Kecskemét</t>
  </si>
  <si>
    <t>Vegyesen gyűjtött hulladék kezelő új Kecskemét</t>
  </si>
  <si>
    <t>Az átmeneti gyűjtőhelyről a homlokrakodógép a lassú fordulatú zsákfeltépő garatjába adagolja a hulladékot.</t>
  </si>
  <si>
    <t xml:space="preserve"> A hulladék aprítását kalapácsos daráló végzi.Az aprított hulladék mérete 0-200 mm között változik. Az aprítógépből kikerülő hulladék a kihordószalagra kerül.</t>
  </si>
  <si>
    <t>Elsősorban PET leválasztás, másodsorban a piaci igények alapján történő leválasztás, illetve a tüzelőanyag paramétereinek beállítása</t>
  </si>
  <si>
    <t>A   örványáramú leválasztó feladata a hulladék könnyű és nehéz frakcióra történő szétválasztása, illetve anyagában történő hasznosítás növelése(alu).</t>
  </si>
  <si>
    <t>adagoló garat  walking floor feladáshoz</t>
  </si>
  <si>
    <t xml:space="preserve">RDF tároló csarnok Kecskemét </t>
  </si>
  <si>
    <t>Vegyesen gyűjtött hulladék kezelő új Cegléd</t>
  </si>
  <si>
    <t>Monor</t>
  </si>
  <si>
    <t>Komposztáló új Monor</t>
  </si>
  <si>
    <t>Hulladékudvarok ürítéséhez, átrakó állomásokról történő szállításhoz, illetve a szervezett iskolai gyűjtéshez</t>
  </si>
  <si>
    <t>4-5 m3-es konténeres gyűjtéshez, Hulladékudvarok ürítéséhez, történő szállításhoz, illetve a szervezett iskolai gyűjtéshez</t>
  </si>
  <si>
    <t>Kecskemét összesen</t>
  </si>
  <si>
    <t>Cegléd MBH összesen</t>
  </si>
  <si>
    <t>Komposztáló új Kecskemét</t>
  </si>
  <si>
    <t>A szükséges telepítési kiegészítők, komprsesszor, levegőellátás, elszívás stb.</t>
  </si>
  <si>
    <t>Csak a tervezés alapján lehet véglegesíteni.</t>
  </si>
  <si>
    <t>Hulladékudvar átrakó állomás funkcióval</t>
  </si>
  <si>
    <t>Átrakó állomás és hulladékudvar</t>
  </si>
  <si>
    <t>Konténerek a létesítményhez</t>
  </si>
  <si>
    <t>Dobrosta</t>
  </si>
  <si>
    <t>Optikai leválasztó 2000mm-es</t>
  </si>
  <si>
    <t>Szállítószalagok össz 150fm</t>
  </si>
  <si>
    <t>Légosztályzó</t>
  </si>
  <si>
    <t>Örvényáramu szeparátor(1500mm széles csak ALU leválasztására)</t>
  </si>
  <si>
    <t>Adagoló garat</t>
  </si>
  <si>
    <t>Kompresszor 50l/s</t>
  </si>
  <si>
    <t>Duppla konténertöltő állomás</t>
  </si>
  <si>
    <t xml:space="preserve">alépítmény+térbeton költsége 4000m2;  kazetták költsége </t>
  </si>
  <si>
    <t xml:space="preserve"> ponyva költsége,levegőztető költsége(4db) </t>
  </si>
  <si>
    <t>alépítmény+térbeton költsége 3000m2; kazetták költsége</t>
  </si>
  <si>
    <t>Dömsöd</t>
  </si>
  <si>
    <t xml:space="preserve">Monor </t>
  </si>
  <si>
    <t>ponyva költsége,levegőztető költsége(8db) ára 135200000</t>
  </si>
  <si>
    <t>Csarnok alapterület m2 1600; Csarnok körüli burkolt felület m2 3200; Vízköddel oltó rendszer</t>
  </si>
  <si>
    <t>Műszaki ellenőr</t>
  </si>
  <si>
    <t>Műszaki szakértő</t>
  </si>
  <si>
    <t>28 db volt 4 db opciós tétel lett</t>
  </si>
  <si>
    <t>A technológia pontosítása történt meg így változtak az egységárak.</t>
  </si>
  <si>
    <t>Új elem a fejelsztésben.</t>
  </si>
  <si>
    <t>A csurgalékvíz tisztító rendszer miatt szüksgées volt a forrás.</t>
  </si>
  <si>
    <t>A technológia pontosítása történt meg így változtak az egységárak, amely miatt forrásátcsoportosítás történt.</t>
  </si>
  <si>
    <t>Komposztálóhoz tartozó tétel volt</t>
  </si>
</sst>
</file>

<file path=xl/styles.xml><?xml version="1.0" encoding="utf-8"?>
<styleSheet xmlns="http://schemas.openxmlformats.org/spreadsheetml/2006/main">
  <numFmts count="3">
    <numFmt numFmtId="164" formatCode="_-* #,##0.00\ _F_t_-;\-* #,##0.00\ _F_t_-;_-* &quot;-&quot;??\ _F_t_-;_-@_-"/>
    <numFmt numFmtId="165" formatCode="0.0%"/>
    <numFmt numFmtId="166" formatCode="_-* #,##0\ _F_t_-;\-* #,##0\ _F_t_-;_-* &quot;-&quot;??\ _F_t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24"/>
      <color theme="1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  <scheme val="major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name val="Calibri Light"/>
      <family val="2"/>
      <charset val="238"/>
      <scheme val="major"/>
    </font>
    <font>
      <sz val="12"/>
      <name val="Calibri Light"/>
      <family val="2"/>
      <charset val="238"/>
      <scheme val="major"/>
    </font>
    <font>
      <i/>
      <sz val="12"/>
      <name val="Calibri Light"/>
      <family val="2"/>
      <charset val="238"/>
      <scheme val="major"/>
    </font>
    <font>
      <i/>
      <sz val="12"/>
      <color theme="1"/>
      <name val="Calibri Light"/>
      <family val="2"/>
      <charset val="238"/>
      <scheme val="major"/>
    </font>
    <font>
      <i/>
      <sz val="10"/>
      <color theme="1"/>
      <name val="Times New Roman"/>
      <family val="1"/>
      <charset val="238"/>
    </font>
    <font>
      <sz val="8"/>
      <name val="Calibri Light"/>
      <family val="2"/>
      <charset val="238"/>
      <scheme val="major"/>
    </font>
    <font>
      <sz val="12"/>
      <color rgb="FFFF0000"/>
      <name val="Calibri Light"/>
      <family val="2"/>
      <charset val="238"/>
      <scheme val="major"/>
    </font>
    <font>
      <i/>
      <sz val="12"/>
      <color rgb="FFFF0000"/>
      <name val="Calibri Light"/>
      <family val="2"/>
      <charset val="238"/>
      <scheme val="major"/>
    </font>
    <font>
      <sz val="10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b/>
      <i/>
      <sz val="12"/>
      <color rgb="FFFF0000"/>
      <name val="Calibri Light"/>
      <family val="2"/>
      <charset val="238"/>
      <scheme val="major"/>
    </font>
    <font>
      <b/>
      <sz val="14"/>
      <color theme="1"/>
      <name val="Calibri Light"/>
      <family val="2"/>
      <charset val="238"/>
      <scheme val="major"/>
    </font>
    <font>
      <b/>
      <sz val="14"/>
      <name val="Calibri Light"/>
      <family val="2"/>
      <charset val="238"/>
      <scheme val="major"/>
    </font>
    <font>
      <b/>
      <i/>
      <sz val="12"/>
      <name val="Calibri Light"/>
      <family val="2"/>
      <charset val="238"/>
      <scheme val="major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76">
    <xf numFmtId="0" fontId="0" fillId="0" borderId="0" xfId="0"/>
    <xf numFmtId="49" fontId="4" fillId="4" borderId="0" xfId="0" applyNumberFormat="1" applyFont="1" applyFill="1" applyAlignment="1">
      <alignment vertical="center"/>
    </xf>
    <xf numFmtId="49" fontId="4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3" fontId="6" fillId="4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3" fontId="6" fillId="4" borderId="38" xfId="0" applyNumberFormat="1" applyFont="1" applyFill="1" applyBorder="1" applyAlignment="1">
      <alignment horizontal="center" vertical="center"/>
    </xf>
    <xf numFmtId="49" fontId="7" fillId="5" borderId="20" xfId="0" applyNumberFormat="1" applyFont="1" applyFill="1" applyBorder="1" applyAlignment="1">
      <alignment horizontal="center" vertical="center" wrapText="1"/>
    </xf>
    <xf numFmtId="49" fontId="7" fillId="5" borderId="16" xfId="0" applyNumberFormat="1" applyFont="1" applyFill="1" applyBorder="1" applyAlignment="1">
      <alignment horizontal="center" vertical="center" wrapText="1"/>
    </xf>
    <xf numFmtId="3" fontId="10" fillId="5" borderId="34" xfId="3" applyNumberFormat="1" applyFont="1" applyFill="1" applyBorder="1" applyAlignment="1">
      <alignment horizontal="center" vertical="center" wrapText="1"/>
    </xf>
    <xf numFmtId="3" fontId="10" fillId="5" borderId="16" xfId="3" applyNumberFormat="1" applyFont="1" applyFill="1" applyBorder="1" applyAlignment="1">
      <alignment horizontal="center" vertical="center" wrapText="1"/>
    </xf>
    <xf numFmtId="3" fontId="10" fillId="5" borderId="35" xfId="3" applyNumberFormat="1" applyFont="1" applyFill="1" applyBorder="1" applyAlignment="1">
      <alignment horizontal="center" vertical="center" wrapText="1"/>
    </xf>
    <xf numFmtId="3" fontId="10" fillId="5" borderId="17" xfId="3" applyNumberFormat="1" applyFont="1" applyFill="1" applyBorder="1" applyAlignment="1">
      <alignment horizontal="center" vertical="center" wrapText="1"/>
    </xf>
    <xf numFmtId="3" fontId="10" fillId="5" borderId="18" xfId="3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49" fontId="7" fillId="4" borderId="21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3" fontId="6" fillId="4" borderId="10" xfId="0" applyNumberFormat="1" applyFont="1" applyFill="1" applyBorder="1" applyAlignment="1">
      <alignment horizontal="center" vertical="center" wrapText="1"/>
    </xf>
    <xf numFmtId="3" fontId="6" fillId="4" borderId="22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49" fontId="6" fillId="4" borderId="21" xfId="0" applyNumberFormat="1" applyFont="1" applyFill="1" applyBorder="1" applyAlignment="1">
      <alignment horizontal="center" vertical="center" wrapText="1"/>
    </xf>
    <xf numFmtId="16" fontId="6" fillId="4" borderId="27" xfId="0" applyNumberFormat="1" applyFont="1" applyFill="1" applyBorder="1" applyAlignment="1">
      <alignment horizontal="left" vertical="center" wrapText="1"/>
    </xf>
    <xf numFmtId="3" fontId="11" fillId="4" borderId="2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3" fontId="11" fillId="4" borderId="23" xfId="0" applyNumberFormat="1" applyFont="1" applyFill="1" applyBorder="1" applyAlignment="1">
      <alignment horizontal="center" vertical="center" wrapText="1"/>
    </xf>
    <xf numFmtId="49" fontId="12" fillId="4" borderId="21" xfId="0" applyNumberFormat="1" applyFont="1" applyFill="1" applyBorder="1" applyAlignment="1">
      <alignment horizontal="center" vertical="center" wrapText="1"/>
    </xf>
    <xf numFmtId="16" fontId="13" fillId="4" borderId="23" xfId="0" applyNumberFormat="1" applyFont="1" applyFill="1" applyBorder="1" applyAlignment="1">
      <alignment horizontal="left" vertical="center" wrapText="1"/>
    </xf>
    <xf numFmtId="3" fontId="12" fillId="4" borderId="2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3" fontId="13" fillId="4" borderId="1" xfId="0" applyNumberFormat="1" applyFont="1" applyFill="1" applyBorder="1" applyAlignment="1">
      <alignment horizontal="center" vertical="center" wrapText="1"/>
    </xf>
    <xf numFmtId="3" fontId="12" fillId="4" borderId="23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7" fillId="4" borderId="23" xfId="0" applyFont="1" applyFill="1" applyBorder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/>
    </xf>
    <xf numFmtId="49" fontId="11" fillId="4" borderId="21" xfId="0" applyNumberFormat="1" applyFont="1" applyFill="1" applyBorder="1" applyAlignment="1">
      <alignment horizontal="center" vertical="center" wrapText="1"/>
    </xf>
    <xf numFmtId="3" fontId="11" fillId="4" borderId="1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3" fontId="11" fillId="4" borderId="10" xfId="0" applyNumberFormat="1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  <xf numFmtId="3" fontId="11" fillId="4" borderId="22" xfId="0" applyNumberFormat="1" applyFont="1" applyFill="1" applyBorder="1" applyAlignment="1">
      <alignment horizontal="center" vertical="center" wrapText="1"/>
    </xf>
    <xf numFmtId="3" fontId="11" fillId="4" borderId="39" xfId="0" applyNumberFormat="1" applyFont="1" applyFill="1" applyBorder="1" applyAlignment="1">
      <alignment horizontal="center" vertical="center" wrapText="1"/>
    </xf>
    <xf numFmtId="3" fontId="11" fillId="4" borderId="30" xfId="0" applyNumberFormat="1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center" wrapText="1"/>
    </xf>
    <xf numFmtId="16" fontId="6" fillId="4" borderId="23" xfId="0" applyNumberFormat="1" applyFont="1" applyFill="1" applyBorder="1" applyAlignment="1">
      <alignment horizontal="left" vertical="center" wrapText="1"/>
    </xf>
    <xf numFmtId="3" fontId="11" fillId="4" borderId="37" xfId="0" applyNumberFormat="1" applyFont="1" applyFill="1" applyBorder="1" applyAlignment="1">
      <alignment horizontal="center" vertical="center" wrapText="1"/>
    </xf>
    <xf numFmtId="3" fontId="11" fillId="4" borderId="36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vertical="center" wrapText="1"/>
    </xf>
    <xf numFmtId="49" fontId="13" fillId="4" borderId="21" xfId="0" applyNumberFormat="1" applyFont="1" applyFill="1" applyBorder="1" applyAlignment="1">
      <alignment horizontal="center" vertical="center" wrapText="1"/>
    </xf>
    <xf numFmtId="0" fontId="14" fillId="4" borderId="0" xfId="0" applyFont="1" applyFill="1" applyAlignment="1">
      <alignment horizontal="left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49" fontId="6" fillId="4" borderId="5" xfId="0" applyNumberFormat="1" applyFont="1" applyFill="1" applyBorder="1" applyAlignment="1">
      <alignment horizontal="center" vertical="center" wrapText="1"/>
    </xf>
    <xf numFmtId="16" fontId="7" fillId="4" borderId="25" xfId="0" applyNumberFormat="1" applyFont="1" applyFill="1" applyBorder="1" applyAlignment="1">
      <alignment horizontal="left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10" fillId="4" borderId="25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9" fontId="7" fillId="4" borderId="19" xfId="0" applyNumberFormat="1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 vertical="center" wrapText="1"/>
    </xf>
    <xf numFmtId="3" fontId="11" fillId="4" borderId="19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26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3" fontId="11" fillId="4" borderId="26" xfId="0" applyNumberFormat="1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3" fontId="11" fillId="4" borderId="1" xfId="0" applyNumberFormat="1" applyFont="1" applyFill="1" applyBorder="1" applyAlignment="1">
      <alignment horizontal="center" vertical="center" wrapText="1"/>
    </xf>
    <xf numFmtId="0" fontId="16" fillId="4" borderId="8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left" vertical="center" wrapText="1"/>
    </xf>
    <xf numFmtId="3" fontId="13" fillId="4" borderId="21" xfId="0" applyNumberFormat="1" applyFont="1" applyFill="1" applyBorder="1" applyAlignment="1">
      <alignment horizontal="center" vertical="center" wrapText="1"/>
    </xf>
    <xf numFmtId="3" fontId="13" fillId="4" borderId="23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3" fontId="17" fillId="4" borderId="23" xfId="0" applyNumberFormat="1" applyFont="1" applyFill="1" applyBorder="1" applyAlignment="1">
      <alignment horizontal="center" vertical="center" wrapText="1"/>
    </xf>
    <xf numFmtId="49" fontId="7" fillId="4" borderId="11" xfId="0" applyNumberFormat="1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3" fontId="11" fillId="0" borderId="2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7" fillId="4" borderId="36" xfId="0" applyFont="1" applyFill="1" applyBorder="1" applyAlignment="1">
      <alignment horizontal="center" vertical="center" wrapText="1"/>
    </xf>
    <xf numFmtId="3" fontId="17" fillId="4" borderId="36" xfId="0" applyNumberFormat="1" applyFont="1" applyFill="1" applyBorder="1" applyAlignment="1">
      <alignment horizontal="center" vertical="center" wrapText="1"/>
    </xf>
    <xf numFmtId="3" fontId="17" fillId="4" borderId="24" xfId="0" applyNumberFormat="1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center" wrapText="1"/>
    </xf>
    <xf numFmtId="3" fontId="7" fillId="4" borderId="25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12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19" fillId="4" borderId="21" xfId="2" applyNumberFormat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center" vertical="center" wrapText="1"/>
    </xf>
    <xf numFmtId="3" fontId="19" fillId="0" borderId="1" xfId="2" applyNumberFormat="1" applyFont="1" applyFill="1" applyBorder="1" applyAlignment="1">
      <alignment horizontal="center" vertical="center" wrapText="1"/>
    </xf>
    <xf numFmtId="0" fontId="19" fillId="4" borderId="8" xfId="2" applyFont="1" applyFill="1" applyBorder="1" applyAlignment="1">
      <alignment horizontal="center" vertical="center" wrapText="1"/>
    </xf>
    <xf numFmtId="0" fontId="18" fillId="4" borderId="0" xfId="0" applyFont="1" applyFill="1" applyAlignment="1">
      <alignment horizontal="left" vertical="center" wrapText="1"/>
    </xf>
    <xf numFmtId="0" fontId="20" fillId="4" borderId="0" xfId="0" applyFont="1" applyFill="1" applyAlignment="1">
      <alignment horizontal="left" vertical="center"/>
    </xf>
    <xf numFmtId="3" fontId="17" fillId="4" borderId="2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19" fillId="0" borderId="27" xfId="2" applyFont="1" applyFill="1" applyBorder="1" applyAlignment="1">
      <alignment horizontal="left" vertical="center" wrapText="1"/>
    </xf>
    <xf numFmtId="3" fontId="19" fillId="0" borderId="21" xfId="2" applyNumberFormat="1" applyFont="1" applyFill="1" applyBorder="1" applyAlignment="1">
      <alignment horizontal="center" vertical="center" wrapText="1"/>
    </xf>
    <xf numFmtId="0" fontId="19" fillId="0" borderId="8" xfId="2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10" fillId="4" borderId="37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7" fillId="0" borderId="30" xfId="0" applyNumberFormat="1" applyFont="1" applyFill="1" applyBorder="1" applyAlignment="1">
      <alignment horizontal="center" vertical="center" wrapText="1"/>
    </xf>
    <xf numFmtId="3" fontId="7" fillId="4" borderId="32" xfId="0" applyNumberFormat="1" applyFont="1" applyFill="1" applyBorder="1" applyAlignment="1">
      <alignment horizontal="center" vertical="center" wrapText="1"/>
    </xf>
    <xf numFmtId="0" fontId="7" fillId="4" borderId="31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3" fontId="13" fillId="4" borderId="22" xfId="0" applyNumberFormat="1" applyFont="1" applyFill="1" applyBorder="1" applyAlignment="1">
      <alignment horizontal="center" vertical="center" wrapText="1"/>
    </xf>
    <xf numFmtId="3" fontId="17" fillId="4" borderId="37" xfId="0" applyNumberFormat="1" applyFont="1" applyFill="1" applyBorder="1" applyAlignment="1">
      <alignment horizontal="center" vertical="center" wrapText="1"/>
    </xf>
    <xf numFmtId="3" fontId="17" fillId="0" borderId="36" xfId="0" applyNumberFormat="1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left" vertical="center" wrapText="1"/>
    </xf>
    <xf numFmtId="3" fontId="13" fillId="0" borderId="36" xfId="0" applyNumberFormat="1" applyFont="1" applyFill="1" applyBorder="1" applyAlignment="1">
      <alignment horizontal="center" vertical="center" wrapText="1"/>
    </xf>
    <xf numFmtId="3" fontId="13" fillId="4" borderId="24" xfId="0" applyNumberFormat="1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 wrapText="1"/>
    </xf>
    <xf numFmtId="3" fontId="10" fillId="4" borderId="1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4" borderId="22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vertical="center" wrapText="1"/>
    </xf>
    <xf numFmtId="0" fontId="6" fillId="4" borderId="19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4" borderId="22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4" borderId="22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vertical="center" wrapText="1"/>
    </xf>
    <xf numFmtId="0" fontId="13" fillId="4" borderId="4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3" fontId="13" fillId="4" borderId="12" xfId="0" applyNumberFormat="1" applyFont="1" applyFill="1" applyBorder="1" applyAlignment="1">
      <alignment horizontal="center" vertical="center"/>
    </xf>
    <xf numFmtId="0" fontId="11" fillId="4" borderId="4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left" vertical="center" wrapText="1"/>
    </xf>
    <xf numFmtId="3" fontId="12" fillId="4" borderId="1" xfId="0" applyNumberFormat="1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3" fontId="12" fillId="4" borderId="10" xfId="0" applyNumberFormat="1" applyFont="1" applyFill="1" applyBorder="1" applyAlignment="1">
      <alignment horizontal="center" vertical="center" wrapText="1"/>
    </xf>
    <xf numFmtId="0" fontId="13" fillId="4" borderId="23" xfId="0" applyFont="1" applyFill="1" applyBorder="1" applyAlignment="1">
      <alignment vertical="center" wrapText="1"/>
    </xf>
    <xf numFmtId="0" fontId="13" fillId="4" borderId="21" xfId="0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 textRotation="90" wrapText="1"/>
    </xf>
    <xf numFmtId="49" fontId="6" fillId="4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left" vertical="center" wrapText="1"/>
    </xf>
    <xf numFmtId="3" fontId="21" fillId="4" borderId="20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left" vertical="center"/>
    </xf>
    <xf numFmtId="3" fontId="21" fillId="4" borderId="0" xfId="0" applyNumberFormat="1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vertical="center" wrapText="1"/>
    </xf>
    <xf numFmtId="3" fontId="22" fillId="4" borderId="0" xfId="0" applyNumberFormat="1" applyFont="1" applyFill="1" applyBorder="1" applyAlignment="1">
      <alignment horizontal="left" vertical="center"/>
    </xf>
    <xf numFmtId="3" fontId="22" fillId="4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7" fillId="0" borderId="38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10" fontId="18" fillId="4" borderId="0" xfId="0" applyNumberFormat="1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horizontal="left" vertical="center"/>
    </xf>
    <xf numFmtId="49" fontId="4" fillId="4" borderId="0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3" fontId="23" fillId="4" borderId="0" xfId="0" applyNumberFormat="1" applyFont="1" applyFill="1" applyBorder="1" applyAlignment="1">
      <alignment horizontal="right" vertical="center"/>
    </xf>
    <xf numFmtId="3" fontId="23" fillId="4" borderId="0" xfId="0" applyNumberFormat="1" applyFont="1" applyFill="1" applyBorder="1" applyAlignment="1">
      <alignment horizontal="center" vertical="center"/>
    </xf>
    <xf numFmtId="165" fontId="16" fillId="4" borderId="0" xfId="5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9" fontId="4" fillId="4" borderId="0" xfId="0" applyNumberFormat="1" applyFont="1" applyFill="1" applyBorder="1" applyAlignment="1">
      <alignment horizontal="center" vertical="center"/>
    </xf>
    <xf numFmtId="3" fontId="22" fillId="4" borderId="0" xfId="0" applyNumberFormat="1" applyFont="1" applyFill="1" applyBorder="1" applyAlignment="1">
      <alignment horizontal="right" vertical="center"/>
    </xf>
    <xf numFmtId="3" fontId="22" fillId="6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vertical="center" textRotation="90" wrapText="1"/>
    </xf>
    <xf numFmtId="49" fontId="7" fillId="4" borderId="14" xfId="0" applyNumberFormat="1" applyFont="1" applyFill="1" applyBorder="1" applyAlignment="1">
      <alignment vertical="center" textRotation="90" wrapText="1"/>
    </xf>
    <xf numFmtId="49" fontId="7" fillId="4" borderId="15" xfId="0" applyNumberFormat="1" applyFont="1" applyFill="1" applyBorder="1" applyAlignment="1">
      <alignment vertical="center" textRotation="90" wrapText="1"/>
    </xf>
    <xf numFmtId="0" fontId="12" fillId="0" borderId="10" xfId="0" applyFont="1" applyFill="1" applyBorder="1" applyAlignment="1">
      <alignment horizontal="center" vertical="center" wrapText="1"/>
    </xf>
    <xf numFmtId="3" fontId="24" fillId="4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13" fillId="0" borderId="40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3" fontId="16" fillId="7" borderId="1" xfId="0" applyNumberFormat="1" applyFont="1" applyFill="1" applyBorder="1" applyAlignment="1">
      <alignment horizontal="center" vertical="center" wrapText="1"/>
    </xf>
    <xf numFmtId="0" fontId="16" fillId="7" borderId="8" xfId="0" applyFont="1" applyFill="1" applyBorder="1" applyAlignment="1">
      <alignment horizontal="center" vertical="center" wrapText="1"/>
    </xf>
    <xf numFmtId="49" fontId="16" fillId="7" borderId="2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3" fontId="6" fillId="6" borderId="23" xfId="0" applyNumberFormat="1" applyFont="1" applyFill="1" applyBorder="1" applyAlignment="1">
      <alignment horizontal="center" vertical="center" wrapText="1"/>
    </xf>
    <xf numFmtId="16" fontId="6" fillId="7" borderId="27" xfId="0" applyNumberFormat="1" applyFont="1" applyFill="1" applyBorder="1" applyAlignment="1">
      <alignment horizontal="left" vertical="center" wrapText="1"/>
    </xf>
    <xf numFmtId="3" fontId="11" fillId="7" borderId="2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3" fontId="6" fillId="7" borderId="1" xfId="0" applyNumberFormat="1" applyFont="1" applyFill="1" applyBorder="1" applyAlignment="1">
      <alignment horizontal="center" vertical="center" wrapText="1"/>
    </xf>
    <xf numFmtId="3" fontId="6" fillId="7" borderId="23" xfId="0" applyNumberFormat="1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vertical="center" wrapText="1"/>
    </xf>
    <xf numFmtId="0" fontId="6" fillId="7" borderId="11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center" vertical="center" wrapText="1"/>
    </xf>
    <xf numFmtId="3" fontId="11" fillId="7" borderId="1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vertical="center" wrapText="1"/>
    </xf>
    <xf numFmtId="0" fontId="11" fillId="7" borderId="21" xfId="0" applyFont="1" applyFill="1" applyBorder="1" applyAlignment="1">
      <alignment horizontal="center" vertical="center"/>
    </xf>
    <xf numFmtId="3" fontId="11" fillId="7" borderId="23" xfId="0" applyNumberFormat="1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vertical="center"/>
    </xf>
    <xf numFmtId="0" fontId="11" fillId="7" borderId="8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vertical="center" wrapText="1"/>
    </xf>
    <xf numFmtId="0" fontId="11" fillId="6" borderId="21" xfId="0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 wrapText="1"/>
    </xf>
    <xf numFmtId="3" fontId="11" fillId="6" borderId="23" xfId="0" applyNumberFormat="1" applyFont="1" applyFill="1" applyBorder="1" applyAlignment="1">
      <alignment horizontal="center" vertical="center" wrapText="1"/>
    </xf>
    <xf numFmtId="0" fontId="11" fillId="7" borderId="23" xfId="0" applyFont="1" applyFill="1" applyBorder="1" applyAlignment="1">
      <alignment horizontal="left" vertical="center" wrapText="1"/>
    </xf>
    <xf numFmtId="0" fontId="11" fillId="7" borderId="22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3" fontId="19" fillId="6" borderId="21" xfId="2" applyNumberFormat="1" applyFont="1" applyFill="1" applyBorder="1" applyAlignment="1">
      <alignment horizontal="center" vertical="center" wrapText="1"/>
    </xf>
    <xf numFmtId="0" fontId="19" fillId="6" borderId="1" xfId="2" applyFont="1" applyFill="1" applyBorder="1" applyAlignment="1">
      <alignment horizontal="center" vertical="center" wrapText="1"/>
    </xf>
    <xf numFmtId="3" fontId="19" fillId="6" borderId="1" xfId="2" applyNumberFormat="1" applyFont="1" applyFill="1" applyBorder="1" applyAlignment="1">
      <alignment horizontal="center" vertical="center" wrapText="1"/>
    </xf>
    <xf numFmtId="166" fontId="6" fillId="4" borderId="0" xfId="6" applyNumberFormat="1" applyFont="1" applyFill="1" applyBorder="1" applyAlignment="1">
      <alignment horizontal="center" vertical="center"/>
    </xf>
    <xf numFmtId="3" fontId="19" fillId="8" borderId="21" xfId="2" applyNumberFormat="1" applyFont="1" applyFill="1" applyBorder="1" applyAlignment="1">
      <alignment horizontal="center" vertical="center" wrapText="1"/>
    </xf>
    <xf numFmtId="3" fontId="16" fillId="7" borderId="10" xfId="0" applyNumberFormat="1" applyFont="1" applyFill="1" applyBorder="1" applyAlignment="1">
      <alignment horizontal="center" vertical="center" wrapText="1"/>
    </xf>
    <xf numFmtId="3" fontId="10" fillId="0" borderId="34" xfId="3" applyNumberFormat="1" applyFont="1" applyFill="1" applyBorder="1" applyAlignment="1">
      <alignment horizontal="center" vertical="center" wrapText="1"/>
    </xf>
    <xf numFmtId="3" fontId="10" fillId="0" borderId="16" xfId="3" applyNumberFormat="1" applyFont="1" applyFill="1" applyBorder="1" applyAlignment="1">
      <alignment horizontal="center" vertical="center" wrapText="1"/>
    </xf>
    <xf numFmtId="3" fontId="10" fillId="0" borderId="35" xfId="3" applyNumberFormat="1" applyFont="1" applyFill="1" applyBorder="1" applyAlignment="1">
      <alignment horizontal="center" vertical="center" wrapText="1"/>
    </xf>
    <xf numFmtId="3" fontId="10" fillId="0" borderId="17" xfId="3" applyNumberFormat="1" applyFont="1" applyFill="1" applyBorder="1" applyAlignment="1">
      <alignment horizontal="center" vertical="center" wrapText="1"/>
    </xf>
    <xf numFmtId="3" fontId="10" fillId="0" borderId="18" xfId="3" applyNumberFormat="1" applyFont="1" applyFill="1" applyBorder="1" applyAlignment="1">
      <alignment horizontal="center" vertical="center" wrapText="1"/>
    </xf>
    <xf numFmtId="3" fontId="12" fillId="0" borderId="21" xfId="0" applyNumberFormat="1" applyFont="1" applyFill="1" applyBorder="1" applyAlignment="1">
      <alignment horizontal="center" vertical="center" wrapText="1"/>
    </xf>
    <xf numFmtId="3" fontId="12" fillId="0" borderId="23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center" wrapText="1"/>
    </xf>
    <xf numFmtId="3" fontId="11" fillId="0" borderId="22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/>
    </xf>
    <xf numFmtId="3" fontId="11" fillId="0" borderId="23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3" fontId="24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16" fontId="11" fillId="0" borderId="27" xfId="0" applyNumberFormat="1" applyFont="1" applyFill="1" applyBorder="1" applyAlignment="1">
      <alignment horizontal="left" vertical="center" wrapText="1"/>
    </xf>
    <xf numFmtId="16" fontId="12" fillId="0" borderId="23" xfId="0" applyNumberFormat="1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16" fontId="11" fillId="0" borderId="23" xfId="0" applyNumberFormat="1" applyFont="1" applyFill="1" applyBorder="1" applyAlignment="1">
      <alignment horizontal="left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16" fontId="10" fillId="0" borderId="25" xfId="0" applyNumberFormat="1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wrapText="1"/>
    </xf>
    <xf numFmtId="3" fontId="10" fillId="0" borderId="7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center" vertical="center" wrapText="1"/>
    </xf>
    <xf numFmtId="3" fontId="12" fillId="0" borderId="3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3" fontId="10" fillId="0" borderId="30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3" fontId="12" fillId="0" borderId="37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3" fontId="10" fillId="0" borderId="22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3" fontId="12" fillId="0" borderId="12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vertical="center" wrapText="1"/>
    </xf>
    <xf numFmtId="0" fontId="12" fillId="0" borderId="21" xfId="0" applyFont="1" applyFill="1" applyBorder="1" applyAlignment="1">
      <alignment horizontal="center" vertical="center"/>
    </xf>
    <xf numFmtId="3" fontId="11" fillId="6" borderId="21" xfId="0" applyNumberFormat="1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left" vertical="center" wrapText="1"/>
    </xf>
    <xf numFmtId="0" fontId="10" fillId="6" borderId="22" xfId="0" applyFont="1" applyFill="1" applyBorder="1" applyAlignment="1">
      <alignment vertical="center" wrapText="1"/>
    </xf>
    <xf numFmtId="0" fontId="9" fillId="6" borderId="0" xfId="0" applyFont="1" applyFill="1" applyAlignment="1">
      <alignment vertical="center"/>
    </xf>
    <xf numFmtId="0" fontId="9" fillId="6" borderId="0" xfId="0" applyFont="1" applyFill="1" applyAlignment="1">
      <alignment vertical="center" wrapText="1"/>
    </xf>
    <xf numFmtId="0" fontId="11" fillId="6" borderId="11" xfId="0" applyFont="1" applyFill="1" applyBorder="1" applyAlignment="1">
      <alignment horizontal="center" vertical="center"/>
    </xf>
    <xf numFmtId="0" fontId="11" fillId="6" borderId="10" xfId="0" applyFont="1" applyFill="1" applyBorder="1" applyAlignment="1">
      <alignment horizontal="center" vertical="center" wrapText="1"/>
    </xf>
    <xf numFmtId="0" fontId="11" fillId="6" borderId="23" xfId="0" applyFont="1" applyFill="1" applyBorder="1" applyAlignment="1">
      <alignment horizontal="left" vertical="center" wrapText="1"/>
    </xf>
    <xf numFmtId="0" fontId="11" fillId="6" borderId="27" xfId="0" applyFont="1" applyFill="1" applyBorder="1" applyAlignment="1">
      <alignment horizontal="left" vertical="center" wrapText="1"/>
    </xf>
    <xf numFmtId="0" fontId="19" fillId="6" borderId="8" xfId="2" applyFont="1" applyFill="1" applyBorder="1" applyAlignment="1">
      <alignment horizontal="center" vertical="center" wrapText="1"/>
    </xf>
    <xf numFmtId="0" fontId="20" fillId="6" borderId="0" xfId="0" applyFont="1" applyFill="1" applyAlignment="1">
      <alignment horizontal="left" vertical="center"/>
    </xf>
    <xf numFmtId="49" fontId="16" fillId="0" borderId="21" xfId="0" applyNumberFormat="1" applyFont="1" applyFill="1" applyBorder="1" applyAlignment="1">
      <alignment horizontal="center" vertical="center" wrapText="1"/>
    </xf>
    <xf numFmtId="0" fontId="9" fillId="6" borderId="42" xfId="0" applyFont="1" applyFill="1" applyBorder="1" applyAlignment="1">
      <alignment horizontal="center" vertical="center" wrapText="1"/>
    </xf>
    <xf numFmtId="0" fontId="9" fillId="6" borderId="43" xfId="0" applyFont="1" applyFill="1" applyBorder="1" applyAlignment="1">
      <alignment horizontal="center" vertical="center" wrapText="1"/>
    </xf>
    <xf numFmtId="49" fontId="7" fillId="4" borderId="13" xfId="0" applyNumberFormat="1" applyFont="1" applyFill="1" applyBorder="1" applyAlignment="1">
      <alignment horizontal="center" vertical="center" textRotation="90" wrapText="1"/>
    </xf>
    <xf numFmtId="49" fontId="7" fillId="4" borderId="14" xfId="0" applyNumberFormat="1" applyFont="1" applyFill="1" applyBorder="1" applyAlignment="1">
      <alignment horizontal="center" vertical="center" textRotation="90" wrapText="1"/>
    </xf>
    <xf numFmtId="49" fontId="7" fillId="4" borderId="15" xfId="0" applyNumberFormat="1" applyFont="1" applyFill="1" applyBorder="1" applyAlignment="1">
      <alignment horizontal="center" vertical="center" textRotation="90" wrapText="1"/>
    </xf>
    <xf numFmtId="49" fontId="7" fillId="4" borderId="13" xfId="0" applyNumberFormat="1" applyFont="1" applyFill="1" applyBorder="1" applyAlignment="1">
      <alignment horizontal="left" vertical="center" textRotation="90" wrapText="1"/>
    </xf>
    <xf numFmtId="49" fontId="7" fillId="4" borderId="14" xfId="0" applyNumberFormat="1" applyFont="1" applyFill="1" applyBorder="1" applyAlignment="1">
      <alignment horizontal="left" vertical="center" textRotation="90" wrapText="1"/>
    </xf>
    <xf numFmtId="49" fontId="7" fillId="4" borderId="15" xfId="0" applyNumberFormat="1" applyFont="1" applyFill="1" applyBorder="1" applyAlignment="1">
      <alignment horizontal="left" vertical="center" textRotation="90" wrapText="1"/>
    </xf>
    <xf numFmtId="49" fontId="7" fillId="4" borderId="20" xfId="0" applyNumberFormat="1" applyFont="1" applyFill="1" applyBorder="1" applyAlignment="1">
      <alignment horizontal="center" vertical="center" textRotation="90" wrapText="1"/>
    </xf>
  </cellXfs>
  <cellStyles count="7">
    <cellStyle name="Ezres" xfId="6" builtinId="3"/>
    <cellStyle name="Ezres 2" xfId="1"/>
    <cellStyle name="Jelölőszín (2)" xfId="2" builtinId="33"/>
    <cellStyle name="Jelölőszín (5)" xfId="3" builtinId="45"/>
    <cellStyle name="Normál" xfId="0" builtinId="0"/>
    <cellStyle name="Normál 2" xfId="4"/>
    <cellStyle name="Százalék" xfId="5" builtinId="5"/>
  </cellStyles>
  <dxfs count="0"/>
  <tableStyles count="0" defaultTableStyle="TableStyleMedium2" defaultPivotStyle="PivotStyleLight16"/>
  <colors>
    <mruColors>
      <color rgb="FFF3D8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6"/>
  <sheetViews>
    <sheetView workbookViewId="0">
      <selection activeCell="B3" sqref="B3"/>
    </sheetView>
  </sheetViews>
  <sheetFormatPr defaultRowHeight="15"/>
  <cols>
    <col min="1" max="1" width="2.7109375" customWidth="1"/>
    <col min="2" max="2" width="38.7109375" bestFit="1" customWidth="1"/>
  </cols>
  <sheetData>
    <row r="3" spans="2:2">
      <c r="B3" t="s">
        <v>63</v>
      </c>
    </row>
    <row r="4" spans="2:2">
      <c r="B4" t="s">
        <v>322</v>
      </c>
    </row>
    <row r="5" spans="2:2">
      <c r="B5" t="s">
        <v>323</v>
      </c>
    </row>
    <row r="6" spans="2:2">
      <c r="B6" t="s">
        <v>324</v>
      </c>
    </row>
    <row r="7" spans="2:2">
      <c r="B7" t="s">
        <v>325</v>
      </c>
    </row>
    <row r="8" spans="2:2">
      <c r="B8" t="s">
        <v>326</v>
      </c>
    </row>
    <row r="9" spans="2:2">
      <c r="B9" t="s">
        <v>327</v>
      </c>
    </row>
    <row r="10" spans="2:2">
      <c r="B10" t="s">
        <v>339</v>
      </c>
    </row>
    <row r="11" spans="2:2">
      <c r="B11" t="s">
        <v>328</v>
      </c>
    </row>
    <row r="12" spans="2:2">
      <c r="B12" t="s">
        <v>38</v>
      </c>
    </row>
    <row r="13" spans="2:2">
      <c r="B13" t="s">
        <v>320</v>
      </c>
    </row>
    <row r="14" spans="2:2">
      <c r="B14" t="s">
        <v>321</v>
      </c>
    </row>
    <row r="15" spans="2:2">
      <c r="B15" t="s">
        <v>340</v>
      </c>
    </row>
    <row r="16" spans="2:2">
      <c r="B16" t="s">
        <v>319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3"/>
  <sheetViews>
    <sheetView tabSelected="1" topLeftCell="A244" zoomScale="70" zoomScaleNormal="70" workbookViewId="0">
      <selection activeCell="J71" sqref="J71"/>
    </sheetView>
  </sheetViews>
  <sheetFormatPr defaultColWidth="9" defaultRowHeight="15.75"/>
  <cols>
    <col min="1" max="1" width="2.140625" style="7" customWidth="1"/>
    <col min="2" max="2" width="8.85546875" style="1" customWidth="1"/>
    <col min="3" max="3" width="9.5703125" style="2" customWidth="1"/>
    <col min="4" max="4" width="50.5703125" style="9" customWidth="1"/>
    <col min="5" max="5" width="13.140625" style="4" bestFit="1" customWidth="1"/>
    <col min="6" max="6" width="9.42578125" style="4" customWidth="1"/>
    <col min="7" max="7" width="16.7109375" style="5" customWidth="1"/>
    <col min="8" max="8" width="25" style="5" customWidth="1"/>
    <col min="9" max="9" width="32.140625" style="4" customWidth="1"/>
    <col min="10" max="10" width="30.28515625" style="8" customWidth="1"/>
    <col min="11" max="16384" width="9" style="7"/>
  </cols>
  <sheetData>
    <row r="1" spans="2:10" ht="31.5">
      <c r="D1" s="3" t="s">
        <v>342</v>
      </c>
      <c r="H1" s="6"/>
    </row>
    <row r="2" spans="2:10" ht="16.5" thickBot="1">
      <c r="H2" s="10"/>
    </row>
    <row r="3" spans="2:10" s="18" customFormat="1" ht="48" thickBot="1">
      <c r="B3" s="11"/>
      <c r="C3" s="12" t="s">
        <v>0</v>
      </c>
      <c r="D3" s="278" t="s">
        <v>1</v>
      </c>
      <c r="E3" s="279" t="s">
        <v>2</v>
      </c>
      <c r="F3" s="280" t="s">
        <v>62</v>
      </c>
      <c r="G3" s="280" t="s">
        <v>90</v>
      </c>
      <c r="H3" s="281" t="s">
        <v>299</v>
      </c>
      <c r="I3" s="282" t="s">
        <v>269</v>
      </c>
      <c r="J3" s="19"/>
    </row>
    <row r="4" spans="2:10" s="27" customFormat="1">
      <c r="B4" s="369" t="s">
        <v>87</v>
      </c>
      <c r="C4" s="20" t="s">
        <v>335</v>
      </c>
      <c r="D4" s="320" t="s">
        <v>17</v>
      </c>
      <c r="E4" s="321"/>
      <c r="F4" s="139"/>
      <c r="G4" s="64"/>
      <c r="H4" s="299"/>
      <c r="I4" s="286"/>
      <c r="J4" s="19"/>
    </row>
    <row r="5" spans="2:10" s="27" customFormat="1">
      <c r="B5" s="370"/>
      <c r="C5" s="28" t="s">
        <v>64</v>
      </c>
      <c r="D5" s="322" t="s">
        <v>93</v>
      </c>
      <c r="E5" s="97"/>
      <c r="F5" s="98" t="s">
        <v>3</v>
      </c>
      <c r="G5" s="83"/>
      <c r="H5" s="310">
        <f>E5*G5</f>
        <v>0</v>
      </c>
      <c r="I5" s="100"/>
      <c r="J5" s="19"/>
    </row>
    <row r="6" spans="2:10" s="27" customFormat="1">
      <c r="B6" s="370"/>
      <c r="C6" s="28" t="s">
        <v>65</v>
      </c>
      <c r="D6" s="322" t="s">
        <v>92</v>
      </c>
      <c r="E6" s="97"/>
      <c r="F6" s="98" t="s">
        <v>3</v>
      </c>
      <c r="G6" s="83"/>
      <c r="H6" s="310">
        <f t="shared" ref="H6:H11" si="0">E6*G6</f>
        <v>0</v>
      </c>
      <c r="I6" s="100"/>
      <c r="J6" s="19"/>
    </row>
    <row r="7" spans="2:10" s="27" customFormat="1">
      <c r="B7" s="370"/>
      <c r="C7" s="28" t="s">
        <v>66</v>
      </c>
      <c r="D7" s="322" t="s">
        <v>313</v>
      </c>
      <c r="E7" s="97"/>
      <c r="F7" s="98" t="s">
        <v>3</v>
      </c>
      <c r="G7" s="83"/>
      <c r="H7" s="310">
        <f t="shared" si="0"/>
        <v>0</v>
      </c>
      <c r="I7" s="100"/>
      <c r="J7" s="19"/>
    </row>
    <row r="8" spans="2:10" s="27" customFormat="1">
      <c r="B8" s="370"/>
      <c r="C8" s="28" t="s">
        <v>67</v>
      </c>
      <c r="D8" s="322" t="s">
        <v>94</v>
      </c>
      <c r="E8" s="97"/>
      <c r="F8" s="98" t="s">
        <v>3</v>
      </c>
      <c r="G8" s="83"/>
      <c r="H8" s="310">
        <f t="shared" si="0"/>
        <v>0</v>
      </c>
      <c r="I8" s="100"/>
      <c r="J8" s="19"/>
    </row>
    <row r="9" spans="2:10" s="27" customFormat="1">
      <c r="B9" s="370"/>
      <c r="C9" s="28" t="s">
        <v>68</v>
      </c>
      <c r="D9" s="322" t="s">
        <v>95</v>
      </c>
      <c r="E9" s="97"/>
      <c r="F9" s="98" t="s">
        <v>3</v>
      </c>
      <c r="G9" s="83"/>
      <c r="H9" s="310">
        <f t="shared" si="0"/>
        <v>0</v>
      </c>
      <c r="I9" s="100"/>
      <c r="J9" s="19"/>
    </row>
    <row r="10" spans="2:10" s="27" customFormat="1">
      <c r="B10" s="370"/>
      <c r="C10" s="28" t="s">
        <v>69</v>
      </c>
      <c r="D10" s="322" t="s">
        <v>386</v>
      </c>
      <c r="E10" s="97">
        <v>1</v>
      </c>
      <c r="F10" s="98" t="s">
        <v>3</v>
      </c>
      <c r="G10" s="83">
        <f>25000000+7444945</f>
        <v>32444945</v>
      </c>
      <c r="H10" s="310">
        <f t="shared" si="0"/>
        <v>32444945</v>
      </c>
      <c r="I10" s="100" t="s">
        <v>388</v>
      </c>
      <c r="J10" s="19"/>
    </row>
    <row r="11" spans="2:10" s="27" customFormat="1">
      <c r="B11" s="370"/>
      <c r="C11" s="28" t="s">
        <v>70</v>
      </c>
      <c r="D11" s="322" t="s">
        <v>387</v>
      </c>
      <c r="E11" s="97">
        <v>1</v>
      </c>
      <c r="F11" s="98" t="s">
        <v>3</v>
      </c>
      <c r="G11" s="83">
        <f>25000000+7444945</f>
        <v>32444945</v>
      </c>
      <c r="H11" s="310">
        <f t="shared" si="0"/>
        <v>32444945</v>
      </c>
      <c r="I11" s="100" t="s">
        <v>388</v>
      </c>
      <c r="J11" s="19"/>
    </row>
    <row r="12" spans="2:10" s="43" customFormat="1" ht="18.75" customHeight="1">
      <c r="B12" s="370"/>
      <c r="C12" s="36"/>
      <c r="D12" s="323" t="s">
        <v>298</v>
      </c>
      <c r="E12" s="283">
        <f>SUM(E5:E11)</f>
        <v>2</v>
      </c>
      <c r="F12" s="169" t="s">
        <v>3</v>
      </c>
      <c r="G12" s="183"/>
      <c r="H12" s="284">
        <f>SUM(H5:H11)</f>
        <v>64889890</v>
      </c>
      <c r="I12" s="316"/>
      <c r="J12" s="19"/>
    </row>
    <row r="13" spans="2:10" s="45" customFormat="1" ht="16.5" customHeight="1">
      <c r="B13" s="370"/>
      <c r="C13" s="20" t="s">
        <v>336</v>
      </c>
      <c r="D13" s="324" t="s">
        <v>300</v>
      </c>
      <c r="E13" s="97"/>
      <c r="F13" s="98"/>
      <c r="G13" s="83"/>
      <c r="H13" s="310"/>
      <c r="I13" s="100"/>
      <c r="J13" s="46"/>
    </row>
    <row r="14" spans="2:10" s="45" customFormat="1">
      <c r="B14" s="370"/>
      <c r="C14" s="47" t="s">
        <v>78</v>
      </c>
      <c r="D14" s="322" t="s">
        <v>55</v>
      </c>
      <c r="E14" s="285"/>
      <c r="F14" s="98" t="s">
        <v>3</v>
      </c>
      <c r="G14" s="64"/>
      <c r="H14" s="310">
        <f t="shared" ref="H14:H19" si="1">E14*G14</f>
        <v>0</v>
      </c>
      <c r="I14" s="286"/>
      <c r="J14" s="46"/>
    </row>
    <row r="15" spans="2:10" s="45" customFormat="1">
      <c r="B15" s="370"/>
      <c r="C15" s="47" t="s">
        <v>79</v>
      </c>
      <c r="D15" s="322" t="s">
        <v>71</v>
      </c>
      <c r="E15" s="285"/>
      <c r="F15" s="98" t="s">
        <v>3</v>
      </c>
      <c r="G15" s="64"/>
      <c r="H15" s="310">
        <f t="shared" si="1"/>
        <v>0</v>
      </c>
      <c r="I15" s="286"/>
      <c r="J15" s="46"/>
    </row>
    <row r="16" spans="2:10" s="45" customFormat="1">
      <c r="B16" s="370"/>
      <c r="C16" s="47" t="s">
        <v>80</v>
      </c>
      <c r="D16" s="322" t="s">
        <v>54</v>
      </c>
      <c r="E16" s="285"/>
      <c r="F16" s="98" t="s">
        <v>3</v>
      </c>
      <c r="G16" s="64"/>
      <c r="H16" s="310">
        <f t="shared" si="1"/>
        <v>0</v>
      </c>
      <c r="I16" s="286"/>
      <c r="J16" s="46"/>
    </row>
    <row r="17" spans="2:10" s="45" customFormat="1">
      <c r="B17" s="370"/>
      <c r="C17" s="47" t="s">
        <v>81</v>
      </c>
      <c r="D17" s="322" t="s">
        <v>56</v>
      </c>
      <c r="E17" s="285"/>
      <c r="F17" s="98" t="s">
        <v>3</v>
      </c>
      <c r="G17" s="64"/>
      <c r="H17" s="310">
        <f t="shared" si="1"/>
        <v>0</v>
      </c>
      <c r="I17" s="286"/>
      <c r="J17" s="46"/>
    </row>
    <row r="18" spans="2:10" s="45" customFormat="1">
      <c r="B18" s="370"/>
      <c r="C18" s="47" t="s">
        <v>82</v>
      </c>
      <c r="D18" s="322" t="s">
        <v>57</v>
      </c>
      <c r="E18" s="287"/>
      <c r="F18" s="98" t="s">
        <v>3</v>
      </c>
      <c r="G18" s="288"/>
      <c r="H18" s="310">
        <f t="shared" si="1"/>
        <v>0</v>
      </c>
      <c r="I18" s="289"/>
      <c r="J18" s="46"/>
    </row>
    <row r="19" spans="2:10" s="61" customFormat="1">
      <c r="B19" s="370"/>
      <c r="C19" s="47" t="s">
        <v>312</v>
      </c>
      <c r="D19" s="325" t="s">
        <v>301</v>
      </c>
      <c r="E19" s="290"/>
      <c r="F19" s="98" t="s">
        <v>3</v>
      </c>
      <c r="G19" s="291"/>
      <c r="H19" s="326">
        <f t="shared" si="1"/>
        <v>0</v>
      </c>
      <c r="I19" s="292"/>
      <c r="J19" s="46"/>
    </row>
    <row r="20" spans="2:10" s="63" customFormat="1" ht="19.5" customHeight="1">
      <c r="B20" s="370"/>
      <c r="C20" s="62"/>
      <c r="D20" s="323" t="s">
        <v>302</v>
      </c>
      <c r="E20" s="283">
        <f>SUM(E14:E19)</f>
        <v>0</v>
      </c>
      <c r="F20" s="169" t="s">
        <v>3</v>
      </c>
      <c r="G20" s="183"/>
      <c r="H20" s="284">
        <f>SUM(H14:H19)</f>
        <v>0</v>
      </c>
      <c r="I20" s="316"/>
      <c r="J20" s="46"/>
    </row>
    <row r="21" spans="2:10" s="45" customFormat="1" ht="16.5" customHeight="1">
      <c r="B21" s="370"/>
      <c r="C21" s="20" t="s">
        <v>337</v>
      </c>
      <c r="D21" s="324" t="s">
        <v>303</v>
      </c>
      <c r="E21" s="97"/>
      <c r="F21" s="98"/>
      <c r="G21" s="83"/>
      <c r="H21" s="310"/>
      <c r="I21" s="100"/>
    </row>
    <row r="22" spans="2:10" s="45" customFormat="1" ht="90">
      <c r="B22" s="370"/>
      <c r="C22" s="47" t="s">
        <v>83</v>
      </c>
      <c r="D22" s="322" t="s">
        <v>54</v>
      </c>
      <c r="E22" s="285">
        <v>200000</v>
      </c>
      <c r="F22" s="98" t="s">
        <v>3</v>
      </c>
      <c r="G22" s="64">
        <v>9500</v>
      </c>
      <c r="H22" s="310">
        <f t="shared" ref="H22:H25" si="2">E22*G22</f>
        <v>1900000000</v>
      </c>
      <c r="I22" s="293" t="s">
        <v>355</v>
      </c>
      <c r="J22" s="46"/>
    </row>
    <row r="23" spans="2:10" s="45" customFormat="1">
      <c r="B23" s="370"/>
      <c r="C23" s="47" t="s">
        <v>84</v>
      </c>
      <c r="D23" s="322" t="s">
        <v>56</v>
      </c>
      <c r="E23" s="285"/>
      <c r="F23" s="98" t="s">
        <v>3</v>
      </c>
      <c r="G23" s="64"/>
      <c r="H23" s="310">
        <f t="shared" si="2"/>
        <v>0</v>
      </c>
      <c r="I23" s="286"/>
      <c r="J23" s="46"/>
    </row>
    <row r="24" spans="2:10" s="45" customFormat="1">
      <c r="B24" s="370"/>
      <c r="C24" s="47" t="s">
        <v>85</v>
      </c>
      <c r="D24" s="322" t="s">
        <v>57</v>
      </c>
      <c r="E24" s="285"/>
      <c r="F24" s="98" t="s">
        <v>3</v>
      </c>
      <c r="G24" s="64"/>
      <c r="H24" s="310">
        <f t="shared" si="2"/>
        <v>0</v>
      </c>
      <c r="I24" s="286"/>
      <c r="J24" s="46"/>
    </row>
    <row r="25" spans="2:10" s="61" customFormat="1">
      <c r="B25" s="370"/>
      <c r="C25" s="47" t="s">
        <v>86</v>
      </c>
      <c r="D25" s="325" t="s">
        <v>304</v>
      </c>
      <c r="E25" s="290"/>
      <c r="F25" s="98" t="s">
        <v>3</v>
      </c>
      <c r="G25" s="291"/>
      <c r="H25" s="326">
        <f t="shared" si="2"/>
        <v>0</v>
      </c>
      <c r="I25" s="292"/>
      <c r="J25" s="46"/>
    </row>
    <row r="26" spans="2:10" s="63" customFormat="1" ht="19.5" customHeight="1">
      <c r="B26" s="370"/>
      <c r="C26" s="62"/>
      <c r="D26" s="323" t="s">
        <v>305</v>
      </c>
      <c r="E26" s="283">
        <f>SUM(E22:E25)</f>
        <v>200000</v>
      </c>
      <c r="F26" s="169" t="s">
        <v>3</v>
      </c>
      <c r="G26" s="183"/>
      <c r="H26" s="284">
        <f>SUM(H22:H25)</f>
        <v>1900000000</v>
      </c>
      <c r="I26" s="316"/>
      <c r="J26" s="46"/>
    </row>
    <row r="27" spans="2:10" s="45" customFormat="1" ht="16.5" customHeight="1">
      <c r="B27" s="370"/>
      <c r="C27" s="20" t="s">
        <v>338</v>
      </c>
      <c r="D27" s="324" t="s">
        <v>88</v>
      </c>
      <c r="E27" s="97"/>
      <c r="F27" s="98"/>
      <c r="G27" s="83"/>
      <c r="H27" s="310"/>
      <c r="I27" s="100"/>
      <c r="J27" s="46"/>
    </row>
    <row r="28" spans="2:10" s="45" customFormat="1">
      <c r="B28" s="370"/>
      <c r="C28" s="47" t="s">
        <v>306</v>
      </c>
      <c r="D28" s="325" t="s">
        <v>58</v>
      </c>
      <c r="E28" s="285"/>
      <c r="F28" s="98" t="s">
        <v>3</v>
      </c>
      <c r="G28" s="64"/>
      <c r="H28" s="310">
        <f>E28*G28</f>
        <v>0</v>
      </c>
      <c r="I28" s="286"/>
      <c r="J28" s="46"/>
    </row>
    <row r="29" spans="2:10" s="61" customFormat="1">
      <c r="B29" s="370"/>
      <c r="C29" s="47" t="s">
        <v>307</v>
      </c>
      <c r="D29" s="325" t="s">
        <v>153</v>
      </c>
      <c r="E29" s="290"/>
      <c r="F29" s="98" t="s">
        <v>3</v>
      </c>
      <c r="G29" s="291"/>
      <c r="H29" s="326">
        <f t="shared" ref="H29" si="3">E29*G29</f>
        <v>0</v>
      </c>
      <c r="I29" s="292"/>
      <c r="J29" s="46"/>
    </row>
    <row r="30" spans="2:10" s="63" customFormat="1" ht="19.5" customHeight="1">
      <c r="B30" s="370"/>
      <c r="C30" s="62"/>
      <c r="D30" s="323" t="s">
        <v>89</v>
      </c>
      <c r="E30" s="283">
        <f>SUM(E28:E29)</f>
        <v>0</v>
      </c>
      <c r="F30" s="169" t="s">
        <v>3</v>
      </c>
      <c r="G30" s="183"/>
      <c r="H30" s="284">
        <f>SUM(H28:H29)</f>
        <v>0</v>
      </c>
      <c r="I30" s="316"/>
      <c r="J30" s="46"/>
    </row>
    <row r="31" spans="2:10" s="61" customFormat="1" ht="19.5" customHeight="1" thickBot="1">
      <c r="B31" s="371"/>
      <c r="C31" s="67"/>
      <c r="D31" s="327" t="s">
        <v>297</v>
      </c>
      <c r="E31" s="294">
        <f>+E12+E26+E30+E20</f>
        <v>200002</v>
      </c>
      <c r="F31" s="328" t="s">
        <v>3</v>
      </c>
      <c r="G31" s="329"/>
      <c r="H31" s="295">
        <f>+H12+H26+H30+H20</f>
        <v>1964889890</v>
      </c>
      <c r="I31" s="319"/>
      <c r="J31" s="46"/>
    </row>
    <row r="32" spans="2:10" s="61" customFormat="1">
      <c r="B32" s="369" t="s">
        <v>120</v>
      </c>
      <c r="C32" s="74" t="s">
        <v>23</v>
      </c>
      <c r="D32" s="330" t="s">
        <v>96</v>
      </c>
      <c r="E32" s="296"/>
      <c r="F32" s="161"/>
      <c r="G32" s="162"/>
      <c r="H32" s="304"/>
      <c r="I32" s="305"/>
      <c r="J32" s="46"/>
    </row>
    <row r="33" spans="1:10" s="61" customFormat="1" ht="204.75">
      <c r="B33" s="370"/>
      <c r="C33" s="47" t="s">
        <v>97</v>
      </c>
      <c r="D33" s="96" t="s">
        <v>101</v>
      </c>
      <c r="E33" s="97">
        <v>5</v>
      </c>
      <c r="F33" s="98" t="s">
        <v>3</v>
      </c>
      <c r="G33" s="83">
        <v>52000000</v>
      </c>
      <c r="H33" s="310">
        <f t="shared" ref="H33:H35" si="4">E33*G33</f>
        <v>260000000</v>
      </c>
      <c r="I33" s="100" t="s">
        <v>356</v>
      </c>
      <c r="J33" s="46"/>
    </row>
    <row r="34" spans="1:10" s="61" customFormat="1" ht="204.75">
      <c r="B34" s="370"/>
      <c r="C34" s="47" t="s">
        <v>98</v>
      </c>
      <c r="D34" s="363" t="s">
        <v>102</v>
      </c>
      <c r="E34" s="355">
        <v>24</v>
      </c>
      <c r="F34" s="98" t="s">
        <v>3</v>
      </c>
      <c r="G34" s="83">
        <v>55000000</v>
      </c>
      <c r="H34" s="310">
        <f t="shared" si="4"/>
        <v>1320000000</v>
      </c>
      <c r="I34" s="100" t="str">
        <f>I33</f>
        <v>A gyűjtőkörzetben mind vegyes, mind a házhoz menő szelektív gyűjtés hatékonyságának növelését követően a szállítási kapacitást is igazítani szükséges az elvárt többletmennyiséghez. A jelenlegi járműparkkal nem lehet az elvárt színvonalú szolgáltatást nyújtani, így a jövőben várható elkülönítetten gyűjtött hulladék mennyiség növekedése indokoltá teszi új gyűjtőjárművek beszerzését.</v>
      </c>
      <c r="J34" s="356" t="s">
        <v>406</v>
      </c>
    </row>
    <row r="35" spans="1:10" s="61" customFormat="1">
      <c r="B35" s="370"/>
      <c r="C35" s="47" t="s">
        <v>99</v>
      </c>
      <c r="D35" s="96" t="s">
        <v>104</v>
      </c>
      <c r="E35" s="97"/>
      <c r="F35" s="98" t="s">
        <v>3</v>
      </c>
      <c r="G35" s="83"/>
      <c r="H35" s="310">
        <f t="shared" si="4"/>
        <v>0</v>
      </c>
      <c r="I35" s="100"/>
      <c r="J35" s="46"/>
    </row>
    <row r="36" spans="1:10" s="61" customFormat="1" ht="16.5" customHeight="1">
      <c r="B36" s="370"/>
      <c r="C36" s="20"/>
      <c r="D36" s="331" t="s">
        <v>5</v>
      </c>
      <c r="E36" s="283">
        <f>SUM(E33:E35)</f>
        <v>29</v>
      </c>
      <c r="F36" s="169" t="s">
        <v>3</v>
      </c>
      <c r="G36" s="183"/>
      <c r="H36" s="284">
        <f>SUM(H33:H35)</f>
        <v>1580000000</v>
      </c>
      <c r="I36" s="316"/>
      <c r="J36" s="46"/>
    </row>
    <row r="37" spans="1:10" s="61" customFormat="1" ht="16.5" customHeight="1">
      <c r="B37" s="370"/>
      <c r="C37" s="92" t="s">
        <v>24</v>
      </c>
      <c r="D37" s="320" t="s">
        <v>6</v>
      </c>
      <c r="E37" s="285"/>
      <c r="F37" s="139"/>
      <c r="G37" s="64"/>
      <c r="H37" s="299"/>
      <c r="I37" s="286"/>
      <c r="J37" s="46"/>
    </row>
    <row r="38" spans="1:10" s="45" customFormat="1" ht="63">
      <c r="B38" s="370"/>
      <c r="C38" s="94" t="s">
        <v>72</v>
      </c>
      <c r="D38" s="96" t="s">
        <v>103</v>
      </c>
      <c r="E38" s="97">
        <v>2</v>
      </c>
      <c r="F38" s="98" t="s">
        <v>3</v>
      </c>
      <c r="G38" s="83">
        <v>45000000</v>
      </c>
      <c r="H38" s="310">
        <f t="shared" ref="H38:H43" si="5">E38*G38</f>
        <v>90000000</v>
      </c>
      <c r="I38" s="100" t="s">
        <v>379</v>
      </c>
      <c r="J38" s="46"/>
    </row>
    <row r="39" spans="1:10" s="61" customFormat="1" ht="47.25">
      <c r="B39" s="370"/>
      <c r="C39" s="94" t="s">
        <v>73</v>
      </c>
      <c r="D39" s="96" t="s">
        <v>7</v>
      </c>
      <c r="E39" s="97">
        <v>2</v>
      </c>
      <c r="F39" s="98" t="s">
        <v>3</v>
      </c>
      <c r="G39" s="83">
        <v>13000000</v>
      </c>
      <c r="H39" s="310">
        <f t="shared" si="5"/>
        <v>26000000</v>
      </c>
      <c r="I39" s="100" t="s">
        <v>357</v>
      </c>
      <c r="J39" s="46"/>
    </row>
    <row r="40" spans="1:10" s="61" customFormat="1">
      <c r="B40" s="370"/>
      <c r="C40" s="94" t="s">
        <v>74</v>
      </c>
      <c r="D40" s="96" t="s">
        <v>8</v>
      </c>
      <c r="E40" s="97"/>
      <c r="F40" s="98" t="s">
        <v>3</v>
      </c>
      <c r="G40" s="83"/>
      <c r="H40" s="310">
        <f t="shared" si="5"/>
        <v>0</v>
      </c>
      <c r="I40" s="100"/>
      <c r="J40" s="46"/>
    </row>
    <row r="41" spans="1:10" s="61" customFormat="1">
      <c r="B41" s="370"/>
      <c r="C41" s="94" t="s">
        <v>75</v>
      </c>
      <c r="D41" s="96" t="s">
        <v>59</v>
      </c>
      <c r="E41" s="97"/>
      <c r="F41" s="98" t="s">
        <v>3</v>
      </c>
      <c r="G41" s="83"/>
      <c r="H41" s="310">
        <f t="shared" si="5"/>
        <v>0</v>
      </c>
      <c r="I41" s="100"/>
      <c r="J41" s="46"/>
    </row>
    <row r="42" spans="1:10" s="61" customFormat="1" ht="78.75">
      <c r="B42" s="370"/>
      <c r="C42" s="94" t="s">
        <v>76</v>
      </c>
      <c r="D42" s="96" t="s">
        <v>105</v>
      </c>
      <c r="E42" s="97">
        <v>3</v>
      </c>
      <c r="F42" s="98" t="s">
        <v>3</v>
      </c>
      <c r="G42" s="83">
        <v>39000000</v>
      </c>
      <c r="H42" s="310">
        <f t="shared" si="5"/>
        <v>117000000</v>
      </c>
      <c r="I42" s="100" t="s">
        <v>380</v>
      </c>
      <c r="J42" s="46"/>
    </row>
    <row r="43" spans="1:10" s="61" customFormat="1">
      <c r="B43" s="370"/>
      <c r="C43" s="94" t="s">
        <v>77</v>
      </c>
      <c r="D43" s="96" t="s">
        <v>60</v>
      </c>
      <c r="E43" s="97"/>
      <c r="F43" s="98" t="s">
        <v>3</v>
      </c>
      <c r="G43" s="83"/>
      <c r="H43" s="310">
        <f t="shared" si="5"/>
        <v>0</v>
      </c>
      <c r="I43" s="100"/>
      <c r="J43" s="46"/>
    </row>
    <row r="44" spans="1:10" s="61" customFormat="1" ht="16.5" customHeight="1">
      <c r="B44" s="370"/>
      <c r="C44" s="94"/>
      <c r="D44" s="331" t="s">
        <v>9</v>
      </c>
      <c r="E44" s="283">
        <f>SUM(E38:E43)</f>
        <v>7</v>
      </c>
      <c r="F44" s="169" t="s">
        <v>3</v>
      </c>
      <c r="G44" s="183"/>
      <c r="H44" s="284">
        <f>SUM(H38:H43)</f>
        <v>233000000</v>
      </c>
      <c r="I44" s="316"/>
      <c r="J44" s="46"/>
    </row>
    <row r="45" spans="1:10" s="61" customFormat="1" ht="16.5" customHeight="1">
      <c r="B45" s="370"/>
      <c r="C45" s="92" t="s">
        <v>36</v>
      </c>
      <c r="D45" s="320" t="s">
        <v>121</v>
      </c>
      <c r="E45" s="290"/>
      <c r="F45" s="332"/>
      <c r="G45" s="333"/>
      <c r="H45" s="334"/>
      <c r="I45" s="335"/>
      <c r="J45" s="46"/>
    </row>
    <row r="46" spans="1:10" s="61" customFormat="1" ht="16.5" customHeight="1">
      <c r="B46" s="370"/>
      <c r="C46" s="94" t="s">
        <v>100</v>
      </c>
      <c r="D46" s="96" t="s">
        <v>121</v>
      </c>
      <c r="E46" s="290"/>
      <c r="F46" s="98" t="s">
        <v>3</v>
      </c>
      <c r="G46" s="333"/>
      <c r="H46" s="310">
        <f t="shared" ref="H46" si="6">E46*G46</f>
        <v>0</v>
      </c>
      <c r="I46" s="335"/>
      <c r="J46" s="46"/>
    </row>
    <row r="47" spans="1:10" s="61" customFormat="1" ht="16.5" customHeight="1" thickBot="1">
      <c r="B47" s="371"/>
      <c r="C47" s="67"/>
      <c r="D47" s="336" t="s">
        <v>10</v>
      </c>
      <c r="E47" s="294">
        <f>+E44+E36+E46</f>
        <v>36</v>
      </c>
      <c r="F47" s="328" t="s">
        <v>3</v>
      </c>
      <c r="G47" s="329"/>
      <c r="H47" s="295">
        <f>+H44+H36+H46</f>
        <v>1813000000</v>
      </c>
      <c r="I47" s="319"/>
      <c r="J47" s="46"/>
    </row>
    <row r="48" spans="1:10" s="108" customFormat="1">
      <c r="A48" s="107"/>
      <c r="B48" s="372" t="s">
        <v>114</v>
      </c>
      <c r="C48" s="92" t="s">
        <v>25</v>
      </c>
      <c r="D48" s="320" t="s">
        <v>11</v>
      </c>
      <c r="E48" s="285"/>
      <c r="F48" s="139"/>
      <c r="G48" s="64"/>
      <c r="H48" s="299"/>
      <c r="I48" s="286"/>
      <c r="J48" s="109"/>
    </row>
    <row r="49" spans="2:10" s="61" customFormat="1">
      <c r="B49" s="373"/>
      <c r="C49" s="94" t="s">
        <v>115</v>
      </c>
      <c r="D49" s="363" t="s">
        <v>106</v>
      </c>
      <c r="E49" s="355">
        <v>0</v>
      </c>
      <c r="F49" s="238" t="s">
        <v>3</v>
      </c>
      <c r="G49" s="266">
        <v>69000000</v>
      </c>
      <c r="H49" s="267">
        <f t="shared" ref="H49:H53" si="7">E49*G49</f>
        <v>0</v>
      </c>
      <c r="I49" s="260" t="s">
        <v>358</v>
      </c>
      <c r="J49" s="367" t="s">
        <v>410</v>
      </c>
    </row>
    <row r="50" spans="2:10" s="61" customFormat="1" ht="17.25" customHeight="1">
      <c r="B50" s="373"/>
      <c r="C50" s="94" t="s">
        <v>116</v>
      </c>
      <c r="D50" s="363" t="s">
        <v>12</v>
      </c>
      <c r="E50" s="355">
        <v>0</v>
      </c>
      <c r="F50" s="238" t="s">
        <v>3</v>
      </c>
      <c r="G50" s="266">
        <v>31000000</v>
      </c>
      <c r="H50" s="267">
        <f t="shared" si="7"/>
        <v>0</v>
      </c>
      <c r="I50" s="260" t="s">
        <v>358</v>
      </c>
      <c r="J50" s="368"/>
    </row>
    <row r="51" spans="2:10" s="61" customFormat="1" ht="24.6" customHeight="1">
      <c r="B51" s="373"/>
      <c r="C51" s="94" t="s">
        <v>117</v>
      </c>
      <c r="D51" s="363" t="s">
        <v>15</v>
      </c>
      <c r="E51" s="355">
        <v>0</v>
      </c>
      <c r="F51" s="238" t="s">
        <v>3</v>
      </c>
      <c r="G51" s="266">
        <v>12500000</v>
      </c>
      <c r="H51" s="267">
        <f t="shared" si="7"/>
        <v>0</v>
      </c>
      <c r="I51" s="260" t="s">
        <v>358</v>
      </c>
      <c r="J51" s="368"/>
    </row>
    <row r="52" spans="2:10" s="61" customFormat="1" ht="31.5" customHeight="1">
      <c r="B52" s="373"/>
      <c r="C52" s="94" t="s">
        <v>118</v>
      </c>
      <c r="D52" s="96" t="s">
        <v>314</v>
      </c>
      <c r="E52" s="97"/>
      <c r="F52" s="98" t="s">
        <v>3</v>
      </c>
      <c r="G52" s="83"/>
      <c r="H52" s="310">
        <f t="shared" si="7"/>
        <v>0</v>
      </c>
      <c r="I52" s="100"/>
      <c r="J52" s="46"/>
    </row>
    <row r="53" spans="2:10" s="61" customFormat="1">
      <c r="B53" s="373"/>
      <c r="C53" s="94" t="s">
        <v>119</v>
      </c>
      <c r="D53" s="96" t="s">
        <v>107</v>
      </c>
      <c r="E53" s="97"/>
      <c r="F53" s="98" t="s">
        <v>3</v>
      </c>
      <c r="G53" s="83"/>
      <c r="H53" s="310">
        <f t="shared" si="7"/>
        <v>0</v>
      </c>
      <c r="I53" s="100"/>
      <c r="J53" s="46"/>
    </row>
    <row r="54" spans="2:10" s="61" customFormat="1" ht="16.5" customHeight="1">
      <c r="B54" s="373"/>
      <c r="C54" s="28"/>
      <c r="D54" s="331" t="s">
        <v>13</v>
      </c>
      <c r="E54" s="283">
        <f>SUM(E49:E53)</f>
        <v>0</v>
      </c>
      <c r="F54" s="169" t="s">
        <v>3</v>
      </c>
      <c r="G54" s="183"/>
      <c r="H54" s="284">
        <f>SUM(H49:H53)</f>
        <v>0</v>
      </c>
      <c r="I54" s="316"/>
      <c r="J54" s="46"/>
    </row>
    <row r="55" spans="2:10" s="61" customFormat="1" ht="16.5" customHeight="1">
      <c r="B55" s="373"/>
      <c r="C55" s="92" t="s">
        <v>26</v>
      </c>
      <c r="D55" s="320" t="s">
        <v>108</v>
      </c>
      <c r="E55" s="285"/>
      <c r="F55" s="139"/>
      <c r="G55" s="64"/>
      <c r="H55" s="299"/>
      <c r="I55" s="286"/>
      <c r="J55" s="46"/>
    </row>
    <row r="56" spans="2:10" s="120" customFormat="1">
      <c r="B56" s="373"/>
      <c r="C56" s="94" t="s">
        <v>125</v>
      </c>
      <c r="D56" s="363" t="s">
        <v>110</v>
      </c>
      <c r="E56" s="272">
        <v>0</v>
      </c>
      <c r="F56" s="273" t="s">
        <v>3</v>
      </c>
      <c r="G56" s="274">
        <v>60000000</v>
      </c>
      <c r="H56" s="267">
        <f t="shared" ref="H56:H62" si="8">E56*G56</f>
        <v>0</v>
      </c>
      <c r="I56" s="364"/>
      <c r="J56" s="365" t="s">
        <v>411</v>
      </c>
    </row>
    <row r="57" spans="2:10" s="120" customFormat="1">
      <c r="B57" s="373"/>
      <c r="C57" s="94" t="s">
        <v>126</v>
      </c>
      <c r="D57" s="96" t="s">
        <v>317</v>
      </c>
      <c r="E57" s="127">
        <v>2</v>
      </c>
      <c r="F57" s="117" t="s">
        <v>3</v>
      </c>
      <c r="G57" s="118">
        <v>130000000</v>
      </c>
      <c r="H57" s="310">
        <f t="shared" si="8"/>
        <v>260000000</v>
      </c>
      <c r="I57" s="100" t="s">
        <v>358</v>
      </c>
      <c r="J57" s="121"/>
    </row>
    <row r="58" spans="2:10" s="120" customFormat="1">
      <c r="B58" s="373"/>
      <c r="C58" s="94" t="s">
        <v>127</v>
      </c>
      <c r="D58" s="96" t="s">
        <v>318</v>
      </c>
      <c r="E58" s="127"/>
      <c r="F58" s="117" t="s">
        <v>3</v>
      </c>
      <c r="G58" s="118"/>
      <c r="H58" s="310">
        <f t="shared" si="8"/>
        <v>0</v>
      </c>
      <c r="I58" s="128"/>
      <c r="J58" s="121"/>
    </row>
    <row r="59" spans="2:10" s="61" customFormat="1" ht="16.5" customHeight="1">
      <c r="B59" s="373"/>
      <c r="C59" s="94" t="s">
        <v>128</v>
      </c>
      <c r="D59" s="96" t="s">
        <v>111</v>
      </c>
      <c r="E59" s="127"/>
      <c r="F59" s="117" t="s">
        <v>3</v>
      </c>
      <c r="G59" s="118"/>
      <c r="H59" s="310">
        <f t="shared" si="8"/>
        <v>0</v>
      </c>
      <c r="I59" s="128"/>
      <c r="J59" s="46"/>
    </row>
    <row r="60" spans="2:10" s="61" customFormat="1" ht="16.5" customHeight="1">
      <c r="B60" s="373"/>
      <c r="C60" s="94" t="s">
        <v>129</v>
      </c>
      <c r="D60" s="96" t="s">
        <v>112</v>
      </c>
      <c r="E60" s="127"/>
      <c r="F60" s="117" t="s">
        <v>3</v>
      </c>
      <c r="G60" s="118"/>
      <c r="H60" s="310">
        <f t="shared" si="8"/>
        <v>0</v>
      </c>
      <c r="I60" s="128"/>
      <c r="J60" s="46"/>
    </row>
    <row r="61" spans="2:10" s="120" customFormat="1">
      <c r="B61" s="373"/>
      <c r="C61" s="94" t="s">
        <v>315</v>
      </c>
      <c r="D61" s="363" t="s">
        <v>113</v>
      </c>
      <c r="E61" s="272">
        <v>0</v>
      </c>
      <c r="F61" s="273" t="s">
        <v>3</v>
      </c>
      <c r="G61" s="274">
        <v>64000000</v>
      </c>
      <c r="H61" s="267">
        <f t="shared" si="8"/>
        <v>0</v>
      </c>
      <c r="I61" s="364"/>
      <c r="J61" s="365" t="s">
        <v>411</v>
      </c>
    </row>
    <row r="62" spans="2:10" s="120" customFormat="1" ht="16.5" customHeight="1">
      <c r="B62" s="373"/>
      <c r="C62" s="94" t="s">
        <v>316</v>
      </c>
      <c r="D62" s="96" t="s">
        <v>122</v>
      </c>
      <c r="E62" s="127"/>
      <c r="F62" s="117" t="s">
        <v>3</v>
      </c>
      <c r="G62" s="118"/>
      <c r="H62" s="310">
        <f t="shared" si="8"/>
        <v>0</v>
      </c>
      <c r="I62" s="128"/>
      <c r="J62" s="121"/>
    </row>
    <row r="63" spans="2:10" s="61" customFormat="1" ht="16.5" customHeight="1">
      <c r="B63" s="373"/>
      <c r="C63" s="28"/>
      <c r="D63" s="331" t="s">
        <v>123</v>
      </c>
      <c r="E63" s="283">
        <f>SUM(E56:E62)</f>
        <v>2</v>
      </c>
      <c r="F63" s="169" t="s">
        <v>3</v>
      </c>
      <c r="G63" s="183"/>
      <c r="H63" s="284">
        <f>SUM(H56:H62)</f>
        <v>260000000</v>
      </c>
      <c r="I63" s="316"/>
      <c r="J63" s="46"/>
    </row>
    <row r="64" spans="2:10" s="120" customFormat="1" ht="16.5" customHeight="1">
      <c r="B64" s="373"/>
      <c r="C64" s="92" t="s">
        <v>27</v>
      </c>
      <c r="D64" s="320" t="s">
        <v>124</v>
      </c>
      <c r="E64" s="283"/>
      <c r="F64" s="169"/>
      <c r="G64" s="183"/>
      <c r="H64" s="284"/>
      <c r="I64" s="316"/>
      <c r="J64" s="121"/>
    </row>
    <row r="65" spans="2:10" s="129" customFormat="1" ht="16.5" customHeight="1">
      <c r="B65" s="373"/>
      <c r="C65" s="125" t="s">
        <v>130</v>
      </c>
      <c r="D65" s="126" t="s">
        <v>124</v>
      </c>
      <c r="E65" s="127"/>
      <c r="F65" s="117" t="s">
        <v>3</v>
      </c>
      <c r="G65" s="118"/>
      <c r="H65" s="310">
        <f t="shared" ref="H65" si="9">E65*G65</f>
        <v>0</v>
      </c>
      <c r="I65" s="128"/>
      <c r="J65" s="130"/>
    </row>
    <row r="66" spans="2:10" s="120" customFormat="1" ht="16.5" customHeight="1" thickBot="1">
      <c r="B66" s="374"/>
      <c r="C66" s="67"/>
      <c r="D66" s="336" t="s">
        <v>14</v>
      </c>
      <c r="E66" s="294">
        <f>E63+E54+E65</f>
        <v>2</v>
      </c>
      <c r="F66" s="328" t="s">
        <v>3</v>
      </c>
      <c r="G66" s="329"/>
      <c r="H66" s="295">
        <f>H63+H54+H65</f>
        <v>260000000</v>
      </c>
      <c r="I66" s="319"/>
      <c r="J66" s="121"/>
    </row>
    <row r="67" spans="2:10" s="120" customFormat="1" ht="16.5" customHeight="1">
      <c r="B67" s="369" t="s">
        <v>131</v>
      </c>
      <c r="C67" s="92" t="s">
        <v>28</v>
      </c>
      <c r="D67" s="320" t="s">
        <v>16</v>
      </c>
      <c r="E67" s="297"/>
      <c r="F67" s="337"/>
      <c r="G67" s="338"/>
      <c r="H67" s="339"/>
      <c r="I67" s="340"/>
      <c r="J67" s="121"/>
    </row>
    <row r="68" spans="2:10" s="61" customFormat="1" ht="31.5">
      <c r="B68" s="370"/>
      <c r="C68" s="28" t="s">
        <v>136</v>
      </c>
      <c r="D68" s="298" t="s">
        <v>19</v>
      </c>
      <c r="E68" s="97"/>
      <c r="F68" s="98" t="s">
        <v>3</v>
      </c>
      <c r="G68" s="83"/>
      <c r="H68" s="310">
        <f t="shared" ref="H68:H74" si="10">E68*G68</f>
        <v>0</v>
      </c>
      <c r="I68" s="100"/>
      <c r="J68" s="46"/>
    </row>
    <row r="69" spans="2:10" s="61" customFormat="1" ht="16.149999999999999" customHeight="1">
      <c r="B69" s="370"/>
      <c r="C69" s="28" t="s">
        <v>137</v>
      </c>
      <c r="D69" s="298" t="s">
        <v>18</v>
      </c>
      <c r="E69" s="97"/>
      <c r="F69" s="139" t="s">
        <v>3</v>
      </c>
      <c r="G69" s="64"/>
      <c r="H69" s="310">
        <f t="shared" si="10"/>
        <v>0</v>
      </c>
      <c r="I69" s="286"/>
      <c r="J69" s="46"/>
    </row>
    <row r="70" spans="2:10" s="61" customFormat="1">
      <c r="B70" s="370"/>
      <c r="C70" s="28" t="s">
        <v>138</v>
      </c>
      <c r="D70" s="298" t="s">
        <v>20</v>
      </c>
      <c r="E70" s="97"/>
      <c r="F70" s="139" t="s">
        <v>3</v>
      </c>
      <c r="G70" s="64"/>
      <c r="H70" s="310">
        <f t="shared" si="10"/>
        <v>0</v>
      </c>
      <c r="I70" s="286"/>
      <c r="J70" s="46"/>
    </row>
    <row r="71" spans="2:10" s="61" customFormat="1">
      <c r="B71" s="370"/>
      <c r="C71" s="28" t="s">
        <v>139</v>
      </c>
      <c r="D71" s="298" t="s">
        <v>21</v>
      </c>
      <c r="E71" s="97"/>
      <c r="F71" s="139" t="s">
        <v>3</v>
      </c>
      <c r="G71" s="64"/>
      <c r="H71" s="310">
        <f t="shared" si="10"/>
        <v>0</v>
      </c>
      <c r="I71" s="286"/>
      <c r="J71" s="46"/>
    </row>
    <row r="72" spans="2:10" s="61" customFormat="1">
      <c r="B72" s="370"/>
      <c r="C72" s="28" t="s">
        <v>140</v>
      </c>
      <c r="D72" s="96" t="s">
        <v>144</v>
      </c>
      <c r="E72" s="97"/>
      <c r="F72" s="139" t="s">
        <v>3</v>
      </c>
      <c r="G72" s="64"/>
      <c r="H72" s="310">
        <f t="shared" si="10"/>
        <v>0</v>
      </c>
      <c r="I72" s="286"/>
      <c r="J72" s="46"/>
    </row>
    <row r="73" spans="2:10" s="61" customFormat="1">
      <c r="B73" s="370"/>
      <c r="C73" s="28" t="s">
        <v>141</v>
      </c>
      <c r="D73" s="96" t="s">
        <v>145</v>
      </c>
      <c r="E73" s="97"/>
      <c r="F73" s="139" t="s">
        <v>3</v>
      </c>
      <c r="G73" s="64"/>
      <c r="H73" s="310">
        <f t="shared" si="10"/>
        <v>0</v>
      </c>
      <c r="I73" s="286"/>
      <c r="J73" s="46"/>
    </row>
    <row r="74" spans="2:10" s="61" customFormat="1">
      <c r="B74" s="370"/>
      <c r="C74" s="28" t="s">
        <v>142</v>
      </c>
      <c r="D74" s="96" t="s">
        <v>143</v>
      </c>
      <c r="E74" s="97"/>
      <c r="F74" s="139" t="s">
        <v>3</v>
      </c>
      <c r="G74" s="64"/>
      <c r="H74" s="310">
        <f t="shared" si="10"/>
        <v>0</v>
      </c>
      <c r="I74" s="286"/>
      <c r="J74" s="46"/>
    </row>
    <row r="75" spans="2:10" s="61" customFormat="1" ht="18" customHeight="1">
      <c r="B75" s="370"/>
      <c r="C75" s="28"/>
      <c r="D75" s="331" t="s">
        <v>22</v>
      </c>
      <c r="E75" s="283">
        <f>SUM(E68:E74)</f>
        <v>0</v>
      </c>
      <c r="F75" s="169" t="s">
        <v>3</v>
      </c>
      <c r="G75" s="64"/>
      <c r="H75" s="306">
        <f>SUM(H68:H74)</f>
        <v>0</v>
      </c>
      <c r="I75" s="286"/>
      <c r="J75" s="46"/>
    </row>
    <row r="76" spans="2:10" s="61" customFormat="1" ht="18" customHeight="1">
      <c r="B76" s="370"/>
      <c r="C76" s="92" t="s">
        <v>29</v>
      </c>
      <c r="D76" s="320" t="s">
        <v>134</v>
      </c>
      <c r="E76" s="97"/>
      <c r="F76" s="139"/>
      <c r="G76" s="64"/>
      <c r="H76" s="299"/>
      <c r="I76" s="286"/>
      <c r="J76" s="46"/>
    </row>
    <row r="77" spans="2:10" s="61" customFormat="1" ht="18" customHeight="1">
      <c r="B77" s="370"/>
      <c r="C77" s="94" t="s">
        <v>132</v>
      </c>
      <c r="D77" s="96" t="s">
        <v>149</v>
      </c>
      <c r="E77" s="97"/>
      <c r="F77" s="139" t="s">
        <v>3</v>
      </c>
      <c r="G77" s="64"/>
      <c r="H77" s="310">
        <f>E77*G77</f>
        <v>0</v>
      </c>
      <c r="I77" s="286"/>
      <c r="J77" s="46"/>
    </row>
    <row r="78" spans="2:10" s="61" customFormat="1" ht="18" customHeight="1">
      <c r="B78" s="370"/>
      <c r="C78" s="94" t="s">
        <v>133</v>
      </c>
      <c r="D78" s="96" t="s">
        <v>296</v>
      </c>
      <c r="E78" s="97"/>
      <c r="F78" s="139" t="s">
        <v>3</v>
      </c>
      <c r="G78" s="64"/>
      <c r="H78" s="310">
        <f t="shared" ref="H78:H81" si="11">E78*G78</f>
        <v>0</v>
      </c>
      <c r="I78" s="286"/>
      <c r="J78" s="46"/>
    </row>
    <row r="79" spans="2:10" s="120" customFormat="1" ht="16.5" customHeight="1">
      <c r="B79" s="370"/>
      <c r="C79" s="94" t="s">
        <v>135</v>
      </c>
      <c r="D79" s="96" t="s">
        <v>151</v>
      </c>
      <c r="E79" s="283"/>
      <c r="F79" s="139" t="s">
        <v>3</v>
      </c>
      <c r="G79" s="183"/>
      <c r="H79" s="310">
        <f t="shared" si="11"/>
        <v>0</v>
      </c>
      <c r="I79" s="316"/>
      <c r="J79" s="121"/>
    </row>
    <row r="80" spans="2:10" s="120" customFormat="1" ht="16.5" customHeight="1">
      <c r="B80" s="370"/>
      <c r="C80" s="94" t="s">
        <v>146</v>
      </c>
      <c r="D80" s="96" t="s">
        <v>152</v>
      </c>
      <c r="E80" s="341"/>
      <c r="F80" s="139" t="s">
        <v>3</v>
      </c>
      <c r="G80" s="333"/>
      <c r="H80" s="310">
        <f t="shared" si="11"/>
        <v>0</v>
      </c>
      <c r="I80" s="335"/>
      <c r="J80" s="121"/>
    </row>
    <row r="81" spans="1:10" s="120" customFormat="1" ht="16.5" customHeight="1">
      <c r="B81" s="370"/>
      <c r="C81" s="94" t="s">
        <v>150</v>
      </c>
      <c r="D81" s="300" t="s">
        <v>147</v>
      </c>
      <c r="E81" s="341"/>
      <c r="F81" s="139" t="s">
        <v>3</v>
      </c>
      <c r="G81" s="333"/>
      <c r="H81" s="310">
        <f t="shared" si="11"/>
        <v>0</v>
      </c>
      <c r="I81" s="335"/>
      <c r="J81" s="121"/>
    </row>
    <row r="82" spans="1:10" s="61" customFormat="1" ht="16.5" customHeight="1">
      <c r="B82" s="370"/>
      <c r="C82" s="28"/>
      <c r="D82" s="331" t="s">
        <v>148</v>
      </c>
      <c r="E82" s="283">
        <f>SUM(E77:E81)</f>
        <v>0</v>
      </c>
      <c r="F82" s="169" t="s">
        <v>3</v>
      </c>
      <c r="G82" s="333"/>
      <c r="H82" s="334">
        <f>SUM(H77:H81)</f>
        <v>0</v>
      </c>
      <c r="I82" s="335"/>
      <c r="J82" s="46"/>
    </row>
    <row r="83" spans="1:10" s="120" customFormat="1" ht="18.75" customHeight="1" thickBot="1">
      <c r="B83" s="371"/>
      <c r="C83" s="67"/>
      <c r="D83" s="336" t="s">
        <v>22</v>
      </c>
      <c r="E83" s="294">
        <f>+E75+E82</f>
        <v>0</v>
      </c>
      <c r="F83" s="328" t="s">
        <v>3</v>
      </c>
      <c r="G83" s="329"/>
      <c r="H83" s="295">
        <f>+H75+H82</f>
        <v>0</v>
      </c>
      <c r="I83" s="319"/>
      <c r="J83" s="121"/>
    </row>
    <row r="84" spans="1:10" s="153" customFormat="1" ht="21" customHeight="1" thickBot="1">
      <c r="A84" s="147"/>
      <c r="B84" s="375" t="s">
        <v>157</v>
      </c>
      <c r="C84" s="92" t="s">
        <v>4</v>
      </c>
      <c r="D84" s="320" t="s">
        <v>156</v>
      </c>
      <c r="E84" s="301"/>
      <c r="F84" s="342"/>
      <c r="G84" s="157"/>
      <c r="H84" s="343"/>
      <c r="I84" s="303"/>
      <c r="J84" s="154"/>
    </row>
    <row r="85" spans="1:10" s="61" customFormat="1" ht="18" customHeight="1" thickBot="1">
      <c r="B85" s="375"/>
      <c r="C85" s="94" t="s">
        <v>30</v>
      </c>
      <c r="D85" s="298" t="s">
        <v>295</v>
      </c>
      <c r="E85" s="97"/>
      <c r="F85" s="139" t="s">
        <v>3</v>
      </c>
      <c r="G85" s="155"/>
      <c r="H85" s="310">
        <f t="shared" ref="H85:H90" si="12">E85*G85</f>
        <v>0</v>
      </c>
      <c r="I85" s="302"/>
      <c r="J85" s="46"/>
    </row>
    <row r="86" spans="1:10" s="61" customFormat="1" ht="20.25" customHeight="1" thickBot="1">
      <c r="B86" s="375"/>
      <c r="C86" s="94" t="s">
        <v>31</v>
      </c>
      <c r="D86" s="298" t="s">
        <v>154</v>
      </c>
      <c r="E86" s="285"/>
      <c r="F86" s="139" t="s">
        <v>3</v>
      </c>
      <c r="G86" s="157"/>
      <c r="H86" s="310">
        <f t="shared" si="12"/>
        <v>0</v>
      </c>
      <c r="I86" s="303"/>
      <c r="J86" s="46"/>
    </row>
    <row r="87" spans="1:10" s="61" customFormat="1" ht="21" customHeight="1" thickBot="1">
      <c r="B87" s="375"/>
      <c r="C87" s="94" t="s">
        <v>32</v>
      </c>
      <c r="D87" s="298" t="s">
        <v>155</v>
      </c>
      <c r="E87" s="97"/>
      <c r="F87" s="139" t="s">
        <v>3</v>
      </c>
      <c r="G87" s="64"/>
      <c r="H87" s="310">
        <f t="shared" si="12"/>
        <v>0</v>
      </c>
      <c r="I87" s="286"/>
      <c r="J87" s="46"/>
    </row>
    <row r="88" spans="1:10" s="61" customFormat="1" ht="16.149999999999999" customHeight="1" thickBot="1">
      <c r="B88" s="375"/>
      <c r="C88" s="94" t="s">
        <v>33</v>
      </c>
      <c r="D88" s="298" t="s">
        <v>37</v>
      </c>
      <c r="E88" s="97"/>
      <c r="F88" s="139" t="s">
        <v>3</v>
      </c>
      <c r="G88" s="64"/>
      <c r="H88" s="310">
        <f t="shared" si="12"/>
        <v>0</v>
      </c>
      <c r="I88" s="286"/>
      <c r="J88" s="46"/>
    </row>
    <row r="89" spans="1:10" s="61" customFormat="1" ht="19.899999999999999" customHeight="1" thickBot="1">
      <c r="B89" s="375"/>
      <c r="C89" s="94" t="s">
        <v>34</v>
      </c>
      <c r="D89" s="298" t="s">
        <v>37</v>
      </c>
      <c r="E89" s="97"/>
      <c r="F89" s="139" t="s">
        <v>3</v>
      </c>
      <c r="G89" s="64"/>
      <c r="H89" s="310">
        <f t="shared" si="12"/>
        <v>0</v>
      </c>
      <c r="I89" s="286"/>
      <c r="J89" s="46"/>
    </row>
    <row r="90" spans="1:10" s="61" customFormat="1" ht="18" customHeight="1" thickBot="1">
      <c r="B90" s="375"/>
      <c r="C90" s="94" t="s">
        <v>61</v>
      </c>
      <c r="D90" s="298" t="s">
        <v>37</v>
      </c>
      <c r="E90" s="97"/>
      <c r="F90" s="139" t="s">
        <v>3</v>
      </c>
      <c r="G90" s="64"/>
      <c r="H90" s="310">
        <f t="shared" si="12"/>
        <v>0</v>
      </c>
      <c r="I90" s="286"/>
      <c r="J90" s="46"/>
    </row>
    <row r="91" spans="1:10" s="120" customFormat="1" ht="21.75" customHeight="1" thickBot="1">
      <c r="B91" s="375"/>
      <c r="C91" s="67"/>
      <c r="D91" s="336" t="s">
        <v>158</v>
      </c>
      <c r="E91" s="294">
        <f>SUM(E85:E90)</f>
        <v>0</v>
      </c>
      <c r="F91" s="328" t="s">
        <v>3</v>
      </c>
      <c r="G91" s="329"/>
      <c r="H91" s="295">
        <f>SUM(H85:H90)</f>
        <v>0</v>
      </c>
      <c r="I91" s="319"/>
      <c r="J91" s="121"/>
    </row>
    <row r="92" spans="1:10" ht="21" customHeight="1">
      <c r="B92" s="224" t="s">
        <v>159</v>
      </c>
      <c r="C92" s="74" t="s">
        <v>41</v>
      </c>
      <c r="D92" s="344" t="s">
        <v>160</v>
      </c>
      <c r="E92" s="345"/>
      <c r="F92" s="161"/>
      <c r="G92" s="162"/>
      <c r="H92" s="304"/>
      <c r="I92" s="305"/>
    </row>
    <row r="93" spans="1:10" ht="15.75" customHeight="1">
      <c r="B93" s="225"/>
      <c r="C93" s="28" t="s">
        <v>161</v>
      </c>
      <c r="D93" s="308" t="s">
        <v>180</v>
      </c>
      <c r="E93" s="346"/>
      <c r="F93" s="98" t="s">
        <v>3</v>
      </c>
      <c r="G93" s="64"/>
      <c r="H93" s="310">
        <f t="shared" ref="H93:H104" si="13">E93*G93</f>
        <v>0</v>
      </c>
      <c r="I93" s="286"/>
    </row>
    <row r="94" spans="1:10" ht="15.75" customHeight="1">
      <c r="B94" s="225"/>
      <c r="C94" s="28" t="s">
        <v>162</v>
      </c>
      <c r="D94" s="308" t="s">
        <v>175</v>
      </c>
      <c r="E94" s="346"/>
      <c r="F94" s="98" t="s">
        <v>3</v>
      </c>
      <c r="G94" s="64"/>
      <c r="H94" s="310">
        <f t="shared" si="13"/>
        <v>0</v>
      </c>
      <c r="I94" s="286"/>
    </row>
    <row r="95" spans="1:10" ht="15.75" customHeight="1">
      <c r="B95" s="225"/>
      <c r="C95" s="28" t="s">
        <v>163</v>
      </c>
      <c r="D95" s="308" t="s">
        <v>176</v>
      </c>
      <c r="E95" s="346"/>
      <c r="F95" s="98" t="s">
        <v>3</v>
      </c>
      <c r="G95" s="64"/>
      <c r="H95" s="310">
        <f t="shared" si="13"/>
        <v>0</v>
      </c>
      <c r="I95" s="286"/>
    </row>
    <row r="96" spans="1:10" ht="15.75" customHeight="1">
      <c r="B96" s="225"/>
      <c r="C96" s="28" t="s">
        <v>164</v>
      </c>
      <c r="D96" s="308" t="s">
        <v>185</v>
      </c>
      <c r="E96" s="346"/>
      <c r="F96" s="98" t="s">
        <v>3</v>
      </c>
      <c r="G96" s="64"/>
      <c r="H96" s="310">
        <f t="shared" si="13"/>
        <v>0</v>
      </c>
      <c r="I96" s="286"/>
    </row>
    <row r="97" spans="2:10" ht="15.75" customHeight="1">
      <c r="B97" s="225"/>
      <c r="C97" s="28" t="s">
        <v>165</v>
      </c>
      <c r="D97" s="308" t="s">
        <v>177</v>
      </c>
      <c r="E97" s="346"/>
      <c r="F97" s="98" t="s">
        <v>3</v>
      </c>
      <c r="G97" s="64"/>
      <c r="H97" s="310">
        <f t="shared" si="13"/>
        <v>0</v>
      </c>
      <c r="I97" s="286"/>
    </row>
    <row r="98" spans="2:10" ht="15.75" customHeight="1">
      <c r="B98" s="225"/>
      <c r="C98" s="28" t="s">
        <v>166</v>
      </c>
      <c r="D98" s="308" t="s">
        <v>178</v>
      </c>
      <c r="E98" s="346"/>
      <c r="F98" s="98" t="s">
        <v>3</v>
      </c>
      <c r="G98" s="64"/>
      <c r="H98" s="310">
        <f t="shared" si="13"/>
        <v>0</v>
      </c>
      <c r="I98" s="286"/>
    </row>
    <row r="99" spans="2:10" ht="15.75" customHeight="1">
      <c r="B99" s="225"/>
      <c r="C99" s="28" t="s">
        <v>167</v>
      </c>
      <c r="D99" s="308" t="s">
        <v>179</v>
      </c>
      <c r="E99" s="346"/>
      <c r="F99" s="98" t="s">
        <v>3</v>
      </c>
      <c r="G99" s="64"/>
      <c r="H99" s="310">
        <f t="shared" si="13"/>
        <v>0</v>
      </c>
      <c r="I99" s="286"/>
    </row>
    <row r="100" spans="2:10" ht="15.75" customHeight="1">
      <c r="B100" s="225"/>
      <c r="C100" s="28" t="s">
        <v>168</v>
      </c>
      <c r="D100" s="308" t="s">
        <v>181</v>
      </c>
      <c r="E100" s="346"/>
      <c r="F100" s="98" t="s">
        <v>3</v>
      </c>
      <c r="G100" s="64"/>
      <c r="H100" s="310">
        <f t="shared" si="13"/>
        <v>0</v>
      </c>
      <c r="I100" s="286"/>
    </row>
    <row r="101" spans="2:10" ht="15.75" customHeight="1">
      <c r="B101" s="225"/>
      <c r="C101" s="28" t="s">
        <v>169</v>
      </c>
      <c r="D101" s="308" t="s">
        <v>182</v>
      </c>
      <c r="E101" s="346"/>
      <c r="F101" s="98" t="s">
        <v>3</v>
      </c>
      <c r="G101" s="64"/>
      <c r="H101" s="310">
        <f t="shared" si="13"/>
        <v>0</v>
      </c>
      <c r="I101" s="286"/>
    </row>
    <row r="102" spans="2:10" ht="15.75" customHeight="1">
      <c r="B102" s="225"/>
      <c r="C102" s="28" t="s">
        <v>170</v>
      </c>
      <c r="D102" s="308" t="s">
        <v>183</v>
      </c>
      <c r="E102" s="346"/>
      <c r="F102" s="98" t="s">
        <v>3</v>
      </c>
      <c r="G102" s="64"/>
      <c r="H102" s="310">
        <f t="shared" si="13"/>
        <v>0</v>
      </c>
      <c r="I102" s="286"/>
    </row>
    <row r="103" spans="2:10" ht="15.75" customHeight="1">
      <c r="B103" s="225"/>
      <c r="C103" s="28" t="s">
        <v>171</v>
      </c>
      <c r="D103" s="308" t="s">
        <v>341</v>
      </c>
      <c r="E103" s="346"/>
      <c r="F103" s="98" t="s">
        <v>3</v>
      </c>
      <c r="G103" s="64"/>
      <c r="H103" s="310">
        <f t="shared" si="13"/>
        <v>0</v>
      </c>
      <c r="I103" s="286"/>
    </row>
    <row r="104" spans="2:10" ht="15.75" customHeight="1">
      <c r="B104" s="225"/>
      <c r="C104" s="28" t="s">
        <v>172</v>
      </c>
      <c r="D104" s="308" t="s">
        <v>210</v>
      </c>
      <c r="E104" s="346"/>
      <c r="F104" s="98" t="s">
        <v>3</v>
      </c>
      <c r="G104" s="64"/>
      <c r="H104" s="310">
        <f t="shared" si="13"/>
        <v>0</v>
      </c>
      <c r="I104" s="286"/>
    </row>
    <row r="105" spans="2:10" s="173" customFormat="1" ht="15.75" customHeight="1">
      <c r="B105" s="225"/>
      <c r="C105" s="62"/>
      <c r="D105" s="347" t="s">
        <v>278</v>
      </c>
      <c r="E105" s="348">
        <f>SUM(E93:E104)</f>
        <v>0</v>
      </c>
      <c r="F105" s="169" t="s">
        <v>3</v>
      </c>
      <c r="G105" s="170"/>
      <c r="H105" s="306">
        <f>SUM(H93:H104)</f>
        <v>0</v>
      </c>
      <c r="I105" s="307"/>
      <c r="J105" s="8"/>
    </row>
    <row r="106" spans="2:10" ht="31.5">
      <c r="B106" s="225"/>
      <c r="C106" s="20" t="s">
        <v>42</v>
      </c>
      <c r="D106" s="357" t="s">
        <v>369</v>
      </c>
      <c r="E106" s="346"/>
      <c r="F106" s="139"/>
      <c r="G106" s="64"/>
      <c r="H106" s="299"/>
      <c r="I106" s="286"/>
      <c r="J106" s="359" t="s">
        <v>407</v>
      </c>
    </row>
    <row r="107" spans="2:10" ht="63">
      <c r="B107" s="225"/>
      <c r="C107" s="28" t="s">
        <v>184</v>
      </c>
      <c r="D107" s="308" t="s">
        <v>180</v>
      </c>
      <c r="E107" s="346">
        <v>1</v>
      </c>
      <c r="F107" s="139" t="s">
        <v>3</v>
      </c>
      <c r="G107" s="64">
        <f>420491211-76500</f>
        <v>420414711</v>
      </c>
      <c r="H107" s="310">
        <f t="shared" ref="H107:H126" si="14">E107*G107</f>
        <v>420414711</v>
      </c>
      <c r="I107" s="139" t="s">
        <v>403</v>
      </c>
    </row>
    <row r="108" spans="2:10" ht="63">
      <c r="B108" s="225"/>
      <c r="C108" s="28" t="s">
        <v>187</v>
      </c>
      <c r="D108" s="308" t="s">
        <v>175</v>
      </c>
      <c r="E108" s="309">
        <v>1</v>
      </c>
      <c r="F108" s="98" t="s">
        <v>3</v>
      </c>
      <c r="G108" s="83">
        <v>77500000</v>
      </c>
      <c r="H108" s="310">
        <f t="shared" si="14"/>
        <v>77500000</v>
      </c>
      <c r="I108" s="100" t="s">
        <v>370</v>
      </c>
    </row>
    <row r="109" spans="2:10" ht="94.5">
      <c r="B109" s="225"/>
      <c r="C109" s="28" t="s">
        <v>188</v>
      </c>
      <c r="D109" s="311" t="s">
        <v>186</v>
      </c>
      <c r="E109" s="312">
        <v>1</v>
      </c>
      <c r="F109" s="98" t="s">
        <v>3</v>
      </c>
      <c r="G109" s="83">
        <v>163797143</v>
      </c>
      <c r="H109" s="310">
        <f t="shared" si="14"/>
        <v>163797143</v>
      </c>
      <c r="I109" s="100" t="s">
        <v>371</v>
      </c>
    </row>
    <row r="110" spans="2:10" ht="31.5">
      <c r="B110" s="225"/>
      <c r="C110" s="28" t="s">
        <v>189</v>
      </c>
      <c r="D110" s="308" t="s">
        <v>389</v>
      </c>
      <c r="E110" s="309">
        <v>1</v>
      </c>
      <c r="F110" s="98" t="s">
        <v>3</v>
      </c>
      <c r="G110" s="83">
        <v>36774286</v>
      </c>
      <c r="H110" s="310">
        <f t="shared" si="14"/>
        <v>36774286</v>
      </c>
      <c r="I110" s="100" t="s">
        <v>360</v>
      </c>
    </row>
    <row r="111" spans="2:10" ht="31.5">
      <c r="B111" s="225"/>
      <c r="C111" s="28" t="s">
        <v>190</v>
      </c>
      <c r="D111" s="308" t="s">
        <v>391</v>
      </c>
      <c r="E111" s="309">
        <v>1</v>
      </c>
      <c r="F111" s="98" t="s">
        <v>3</v>
      </c>
      <c r="G111" s="83">
        <v>231428571</v>
      </c>
      <c r="H111" s="310">
        <f t="shared" si="14"/>
        <v>231428571</v>
      </c>
      <c r="I111" s="100" t="s">
        <v>385</v>
      </c>
    </row>
    <row r="112" spans="2:10">
      <c r="B112" s="225"/>
      <c r="C112" s="28" t="s">
        <v>191</v>
      </c>
      <c r="D112" s="308" t="s">
        <v>177</v>
      </c>
      <c r="E112" s="309">
        <v>2</v>
      </c>
      <c r="F112" s="98" t="s">
        <v>3</v>
      </c>
      <c r="G112" s="83">
        <v>21198942.5</v>
      </c>
      <c r="H112" s="310">
        <f t="shared" si="14"/>
        <v>42397885</v>
      </c>
      <c r="I112" s="100" t="s">
        <v>361</v>
      </c>
    </row>
    <row r="113" spans="2:10">
      <c r="B113" s="225"/>
      <c r="C113" s="28" t="s">
        <v>192</v>
      </c>
      <c r="D113" s="308" t="s">
        <v>202</v>
      </c>
      <c r="E113" s="309"/>
      <c r="F113" s="98" t="s">
        <v>3</v>
      </c>
      <c r="G113" s="83"/>
      <c r="H113" s="310">
        <f t="shared" si="14"/>
        <v>0</v>
      </c>
      <c r="I113" s="100"/>
    </row>
    <row r="114" spans="2:10" ht="78.75">
      <c r="B114" s="225"/>
      <c r="C114" s="28" t="s">
        <v>193</v>
      </c>
      <c r="D114" s="308" t="s">
        <v>390</v>
      </c>
      <c r="E114" s="309">
        <v>1</v>
      </c>
      <c r="F114" s="98" t="s">
        <v>3</v>
      </c>
      <c r="G114" s="83">
        <v>122070229</v>
      </c>
      <c r="H114" s="310">
        <f t="shared" si="14"/>
        <v>122070229</v>
      </c>
      <c r="I114" s="100" t="s">
        <v>372</v>
      </c>
    </row>
    <row r="115" spans="2:10">
      <c r="B115" s="225"/>
      <c r="C115" s="28" t="s">
        <v>194</v>
      </c>
      <c r="D115" s="308" t="s">
        <v>392</v>
      </c>
      <c r="E115" s="309">
        <v>1</v>
      </c>
      <c r="F115" s="98" t="s">
        <v>3</v>
      </c>
      <c r="G115" s="83">
        <v>103865486</v>
      </c>
      <c r="H115" s="310">
        <f t="shared" si="14"/>
        <v>103865486</v>
      </c>
      <c r="I115" s="100"/>
    </row>
    <row r="116" spans="2:10">
      <c r="B116" s="225"/>
      <c r="C116" s="28" t="s">
        <v>195</v>
      </c>
      <c r="D116" s="308" t="s">
        <v>203</v>
      </c>
      <c r="E116" s="309"/>
      <c r="F116" s="98" t="s">
        <v>3</v>
      </c>
      <c r="G116" s="83"/>
      <c r="H116" s="310">
        <f t="shared" si="14"/>
        <v>0</v>
      </c>
      <c r="I116" s="100"/>
    </row>
    <row r="117" spans="2:10" ht="94.5">
      <c r="B117" s="225"/>
      <c r="C117" s="28" t="s">
        <v>196</v>
      </c>
      <c r="D117" s="308" t="s">
        <v>393</v>
      </c>
      <c r="E117" s="309">
        <v>1</v>
      </c>
      <c r="F117" s="98" t="s">
        <v>3</v>
      </c>
      <c r="G117" s="83">
        <v>47730194</v>
      </c>
      <c r="H117" s="310">
        <f t="shared" si="14"/>
        <v>47730194</v>
      </c>
      <c r="I117" s="100" t="s">
        <v>373</v>
      </c>
    </row>
    <row r="118" spans="2:10" ht="31.5">
      <c r="B118" s="225"/>
      <c r="C118" s="28" t="s">
        <v>197</v>
      </c>
      <c r="D118" s="308" t="s">
        <v>204</v>
      </c>
      <c r="E118" s="309">
        <v>1</v>
      </c>
      <c r="F118" s="98" t="s">
        <v>3</v>
      </c>
      <c r="G118" s="83">
        <f>147461857-135714</f>
        <v>147326143</v>
      </c>
      <c r="H118" s="310">
        <f t="shared" si="14"/>
        <v>147326143</v>
      </c>
      <c r="I118" s="100" t="s">
        <v>364</v>
      </c>
    </row>
    <row r="119" spans="2:10">
      <c r="B119" s="225"/>
      <c r="C119" s="28" t="s">
        <v>198</v>
      </c>
      <c r="D119" s="308" t="s">
        <v>179</v>
      </c>
      <c r="E119" s="309"/>
      <c r="F119" s="98" t="s">
        <v>3</v>
      </c>
      <c r="G119" s="83"/>
      <c r="H119" s="310">
        <f t="shared" si="14"/>
        <v>0</v>
      </c>
      <c r="I119" s="100"/>
    </row>
    <row r="120" spans="2:10" ht="31.5">
      <c r="B120" s="225"/>
      <c r="C120" s="28" t="s">
        <v>199</v>
      </c>
      <c r="D120" s="308" t="s">
        <v>394</v>
      </c>
      <c r="E120" s="309">
        <v>1</v>
      </c>
      <c r="F120" s="98" t="s">
        <v>3</v>
      </c>
      <c r="G120" s="83">
        <v>28285714</v>
      </c>
      <c r="H120" s="310">
        <f t="shared" si="14"/>
        <v>28285714</v>
      </c>
      <c r="I120" s="100" t="s">
        <v>374</v>
      </c>
    </row>
    <row r="121" spans="2:10">
      <c r="B121" s="225"/>
      <c r="C121" s="28" t="s">
        <v>200</v>
      </c>
      <c r="D121" s="308" t="s">
        <v>206</v>
      </c>
      <c r="E121" s="309"/>
      <c r="F121" s="98" t="s">
        <v>3</v>
      </c>
      <c r="G121" s="83"/>
      <c r="H121" s="310">
        <f t="shared" si="14"/>
        <v>0</v>
      </c>
      <c r="I121" s="100"/>
    </row>
    <row r="122" spans="2:10">
      <c r="B122" s="225"/>
      <c r="C122" s="28" t="s">
        <v>201</v>
      </c>
      <c r="D122" s="308" t="s">
        <v>396</v>
      </c>
      <c r="E122" s="309">
        <v>1</v>
      </c>
      <c r="F122" s="98" t="s">
        <v>3</v>
      </c>
      <c r="G122" s="83">
        <v>17142857</v>
      </c>
      <c r="H122" s="310">
        <f t="shared" si="14"/>
        <v>17142857</v>
      </c>
      <c r="I122" s="100"/>
    </row>
    <row r="123" spans="2:10">
      <c r="B123" s="225"/>
      <c r="C123" s="28" t="s">
        <v>173</v>
      </c>
      <c r="D123" s="313" t="s">
        <v>208</v>
      </c>
      <c r="E123" s="309"/>
      <c r="F123" s="98" t="s">
        <v>3</v>
      </c>
      <c r="G123" s="83"/>
      <c r="H123" s="310">
        <f t="shared" si="14"/>
        <v>0</v>
      </c>
      <c r="I123" s="100"/>
    </row>
    <row r="124" spans="2:10">
      <c r="B124" s="225"/>
      <c r="C124" s="28" t="s">
        <v>174</v>
      </c>
      <c r="D124" s="313" t="s">
        <v>395</v>
      </c>
      <c r="E124" s="309">
        <v>1</v>
      </c>
      <c r="F124" s="98" t="s">
        <v>3</v>
      </c>
      <c r="G124" s="83">
        <v>25256236</v>
      </c>
      <c r="H124" s="310">
        <f t="shared" si="14"/>
        <v>25256236</v>
      </c>
      <c r="I124" s="100"/>
    </row>
    <row r="125" spans="2:10" ht="47.25">
      <c r="B125" s="225"/>
      <c r="C125" s="366"/>
      <c r="D125" s="308" t="s">
        <v>210</v>
      </c>
      <c r="E125" s="309">
        <v>1</v>
      </c>
      <c r="F125" s="98" t="s">
        <v>3</v>
      </c>
      <c r="G125" s="83">
        <v>233000000</v>
      </c>
      <c r="H125" s="310">
        <f t="shared" si="14"/>
        <v>233000000</v>
      </c>
      <c r="I125" s="314" t="s">
        <v>384</v>
      </c>
    </row>
    <row r="126" spans="2:10">
      <c r="B126" s="225"/>
      <c r="C126" s="261" t="s">
        <v>211</v>
      </c>
      <c r="D126" s="308" t="s">
        <v>210</v>
      </c>
      <c r="E126" s="309">
        <v>0</v>
      </c>
      <c r="F126" s="98" t="s">
        <v>3</v>
      </c>
      <c r="G126" s="83">
        <v>650000000</v>
      </c>
      <c r="H126" s="310">
        <f t="shared" si="14"/>
        <v>0</v>
      </c>
      <c r="I126" s="314" t="s">
        <v>375</v>
      </c>
    </row>
    <row r="127" spans="2:10" s="173" customFormat="1">
      <c r="B127" s="225"/>
      <c r="C127" s="62"/>
      <c r="D127" s="347" t="s">
        <v>278</v>
      </c>
      <c r="E127" s="350">
        <f>SUM(E107:E126)</f>
        <v>15</v>
      </c>
      <c r="F127" s="351" t="s">
        <v>3</v>
      </c>
      <c r="G127" s="351"/>
      <c r="H127" s="352">
        <f>SUM(H107:H126)</f>
        <v>1696989455</v>
      </c>
      <c r="I127" s="315"/>
      <c r="J127" s="8"/>
    </row>
    <row r="128" spans="2:10">
      <c r="B128" s="225"/>
      <c r="C128" s="20" t="s">
        <v>43</v>
      </c>
      <c r="D128" s="349" t="s">
        <v>212</v>
      </c>
      <c r="E128" s="346"/>
      <c r="F128" s="139"/>
      <c r="G128" s="83"/>
      <c r="H128" s="310"/>
      <c r="I128" s="286"/>
    </row>
    <row r="129" spans="2:10" ht="31.5">
      <c r="B129" s="225"/>
      <c r="C129" s="28" t="s">
        <v>213</v>
      </c>
      <c r="D129" s="308" t="s">
        <v>214</v>
      </c>
      <c r="E129" s="309">
        <v>1</v>
      </c>
      <c r="F129" s="98" t="s">
        <v>3</v>
      </c>
      <c r="G129" s="83">
        <v>115631200</v>
      </c>
      <c r="H129" s="310">
        <f t="shared" ref="H129:H131" si="15">E129*G129</f>
        <v>115631200</v>
      </c>
      <c r="I129" s="98" t="s">
        <v>397</v>
      </c>
    </row>
    <row r="130" spans="2:10" ht="31.5">
      <c r="B130" s="225"/>
      <c r="C130" s="28" t="s">
        <v>217</v>
      </c>
      <c r="D130" s="308" t="s">
        <v>215</v>
      </c>
      <c r="E130" s="309">
        <v>1</v>
      </c>
      <c r="F130" s="98" t="s">
        <v>3</v>
      </c>
      <c r="G130" s="83">
        <f>135200000-33200000</f>
        <v>102000000</v>
      </c>
      <c r="H130" s="310">
        <f t="shared" si="15"/>
        <v>102000000</v>
      </c>
      <c r="I130" s="100" t="s">
        <v>402</v>
      </c>
    </row>
    <row r="131" spans="2:10">
      <c r="B131" s="225"/>
      <c r="C131" s="28" t="s">
        <v>218</v>
      </c>
      <c r="D131" s="308" t="s">
        <v>216</v>
      </c>
      <c r="E131" s="309"/>
      <c r="F131" s="98" t="s">
        <v>3</v>
      </c>
      <c r="G131" s="83"/>
      <c r="H131" s="310">
        <f t="shared" si="15"/>
        <v>0</v>
      </c>
      <c r="I131" s="100"/>
    </row>
    <row r="132" spans="2:10" s="173" customFormat="1">
      <c r="B132" s="225"/>
      <c r="C132" s="62"/>
      <c r="D132" s="347" t="s">
        <v>278</v>
      </c>
      <c r="E132" s="348">
        <f>SUM(E129:E131)</f>
        <v>2</v>
      </c>
      <c r="F132" s="169" t="s">
        <v>3</v>
      </c>
      <c r="G132" s="183"/>
      <c r="H132" s="284">
        <f>SUM(H129:H131)</f>
        <v>217631200</v>
      </c>
      <c r="I132" s="316"/>
      <c r="J132" s="8"/>
    </row>
    <row r="133" spans="2:10" s="173" customFormat="1" ht="15.75" customHeight="1">
      <c r="B133" s="225"/>
      <c r="C133" s="62"/>
      <c r="D133" s="347" t="s">
        <v>381</v>
      </c>
      <c r="E133" s="348"/>
      <c r="F133" s="227"/>
      <c r="G133" s="170"/>
      <c r="H133" s="317">
        <f>SUM(H132,H127)</f>
        <v>1914620655</v>
      </c>
      <c r="I133" s="307"/>
      <c r="J133" s="8"/>
    </row>
    <row r="134" spans="2:10" ht="25.5">
      <c r="B134" s="225"/>
      <c r="C134" s="20" t="s">
        <v>42</v>
      </c>
      <c r="D134" s="357" t="s">
        <v>376</v>
      </c>
      <c r="E134" s="346"/>
      <c r="F134" s="139"/>
      <c r="G134" s="64"/>
      <c r="H134" s="299"/>
      <c r="I134" s="286"/>
      <c r="J134" s="359" t="s">
        <v>407</v>
      </c>
    </row>
    <row r="135" spans="2:10" ht="63">
      <c r="B135" s="225"/>
      <c r="C135" s="28" t="s">
        <v>184</v>
      </c>
      <c r="D135" s="308" t="s">
        <v>180</v>
      </c>
      <c r="E135" s="346">
        <v>1</v>
      </c>
      <c r="F135" s="139" t="s">
        <v>3</v>
      </c>
      <c r="G135" s="64">
        <f>420491211-76500</f>
        <v>420414711</v>
      </c>
      <c r="H135" s="310">
        <f t="shared" ref="H135:H153" si="16">E135*G135</f>
        <v>420414711</v>
      </c>
      <c r="I135" s="139" t="s">
        <v>403</v>
      </c>
    </row>
    <row r="136" spans="2:10" ht="157.5">
      <c r="B136" s="225"/>
      <c r="C136" s="28" t="s">
        <v>187</v>
      </c>
      <c r="D136" s="308" t="s">
        <v>175</v>
      </c>
      <c r="E136" s="309">
        <v>1</v>
      </c>
      <c r="F136" s="98" t="s">
        <v>3</v>
      </c>
      <c r="G136" s="83">
        <v>77500000</v>
      </c>
      <c r="H136" s="310">
        <f t="shared" si="16"/>
        <v>77500000</v>
      </c>
      <c r="I136" s="100" t="s">
        <v>359</v>
      </c>
    </row>
    <row r="137" spans="2:10">
      <c r="B137" s="225"/>
      <c r="C137" s="28" t="s">
        <v>188</v>
      </c>
      <c r="D137" s="311" t="s">
        <v>186</v>
      </c>
      <c r="E137" s="312">
        <v>1</v>
      </c>
      <c r="F137" s="98" t="s">
        <v>3</v>
      </c>
      <c r="G137" s="83">
        <v>163797143</v>
      </c>
      <c r="H137" s="310">
        <f t="shared" si="16"/>
        <v>163797143</v>
      </c>
      <c r="I137" s="100"/>
    </row>
    <row r="138" spans="2:10" ht="31.5">
      <c r="B138" s="225"/>
      <c r="C138" s="28" t="s">
        <v>189</v>
      </c>
      <c r="D138" s="308" t="s">
        <v>389</v>
      </c>
      <c r="E138" s="309">
        <v>1</v>
      </c>
      <c r="F138" s="98" t="s">
        <v>3</v>
      </c>
      <c r="G138" s="83">
        <v>36774286</v>
      </c>
      <c r="H138" s="310">
        <f t="shared" si="16"/>
        <v>36774286</v>
      </c>
      <c r="I138" s="100" t="s">
        <v>360</v>
      </c>
    </row>
    <row r="139" spans="2:10" ht="31.5">
      <c r="B139" s="225"/>
      <c r="C139" s="28" t="s">
        <v>190</v>
      </c>
      <c r="D139" s="308" t="s">
        <v>391</v>
      </c>
      <c r="E139" s="309">
        <v>1</v>
      </c>
      <c r="F139" s="98" t="s">
        <v>3</v>
      </c>
      <c r="G139" s="83">
        <v>231428571</v>
      </c>
      <c r="H139" s="310">
        <f t="shared" si="16"/>
        <v>231428571</v>
      </c>
      <c r="I139" s="100" t="s">
        <v>385</v>
      </c>
    </row>
    <row r="140" spans="2:10">
      <c r="B140" s="225"/>
      <c r="C140" s="28" t="s">
        <v>191</v>
      </c>
      <c r="D140" s="308" t="s">
        <v>177</v>
      </c>
      <c r="E140" s="309">
        <v>2</v>
      </c>
      <c r="F140" s="98" t="s">
        <v>3</v>
      </c>
      <c r="G140" s="83">
        <v>21198942.5</v>
      </c>
      <c r="H140" s="310">
        <f t="shared" si="16"/>
        <v>42397885</v>
      </c>
      <c r="I140" s="100" t="s">
        <v>361</v>
      </c>
    </row>
    <row r="141" spans="2:10">
      <c r="B141" s="225"/>
      <c r="C141" s="28" t="s">
        <v>192</v>
      </c>
      <c r="D141" s="308" t="s">
        <v>202</v>
      </c>
      <c r="E141" s="309"/>
      <c r="F141" s="98" t="s">
        <v>3</v>
      </c>
      <c r="G141" s="83"/>
      <c r="H141" s="310">
        <f t="shared" si="16"/>
        <v>0</v>
      </c>
      <c r="I141" s="100"/>
    </row>
    <row r="142" spans="2:10" ht="47.25">
      <c r="B142" s="225"/>
      <c r="C142" s="28" t="s">
        <v>193</v>
      </c>
      <c r="D142" s="308" t="s">
        <v>390</v>
      </c>
      <c r="E142" s="309">
        <v>1</v>
      </c>
      <c r="F142" s="98" t="s">
        <v>3</v>
      </c>
      <c r="G142" s="83">
        <v>122070229</v>
      </c>
      <c r="H142" s="310">
        <f t="shared" si="16"/>
        <v>122070229</v>
      </c>
      <c r="I142" s="100" t="s">
        <v>362</v>
      </c>
    </row>
    <row r="143" spans="2:10">
      <c r="B143" s="225"/>
      <c r="C143" s="28" t="s">
        <v>194</v>
      </c>
      <c r="D143" s="308" t="s">
        <v>392</v>
      </c>
      <c r="E143" s="309">
        <v>1</v>
      </c>
      <c r="F143" s="98" t="s">
        <v>3</v>
      </c>
      <c r="G143" s="83">
        <v>103865486</v>
      </c>
      <c r="H143" s="310">
        <f t="shared" si="16"/>
        <v>103865486</v>
      </c>
      <c r="I143" s="100"/>
    </row>
    <row r="144" spans="2:10">
      <c r="B144" s="225"/>
      <c r="C144" s="28" t="s">
        <v>195</v>
      </c>
      <c r="D144" s="308" t="s">
        <v>203</v>
      </c>
      <c r="E144" s="309"/>
      <c r="F144" s="98" t="s">
        <v>3</v>
      </c>
      <c r="G144" s="83"/>
      <c r="H144" s="310">
        <f t="shared" si="16"/>
        <v>0</v>
      </c>
      <c r="I144" s="100"/>
    </row>
    <row r="145" spans="2:10" ht="47.25">
      <c r="B145" s="225"/>
      <c r="C145" s="28" t="s">
        <v>196</v>
      </c>
      <c r="D145" s="308" t="s">
        <v>393</v>
      </c>
      <c r="E145" s="309">
        <v>1</v>
      </c>
      <c r="F145" s="98" t="s">
        <v>3</v>
      </c>
      <c r="G145" s="83">
        <v>47730194</v>
      </c>
      <c r="H145" s="310">
        <f t="shared" si="16"/>
        <v>47730194</v>
      </c>
      <c r="I145" s="100" t="s">
        <v>363</v>
      </c>
    </row>
    <row r="146" spans="2:10" ht="31.5">
      <c r="B146" s="225"/>
      <c r="C146" s="28" t="s">
        <v>197</v>
      </c>
      <c r="D146" s="308" t="s">
        <v>204</v>
      </c>
      <c r="E146" s="309">
        <v>1</v>
      </c>
      <c r="F146" s="98" t="s">
        <v>3</v>
      </c>
      <c r="G146" s="83">
        <f>147461857-135714</f>
        <v>147326143</v>
      </c>
      <c r="H146" s="310">
        <f t="shared" si="16"/>
        <v>147326143</v>
      </c>
      <c r="I146" s="100" t="s">
        <v>364</v>
      </c>
    </row>
    <row r="147" spans="2:10">
      <c r="B147" s="225"/>
      <c r="C147" s="28" t="s">
        <v>198</v>
      </c>
      <c r="D147" s="308" t="s">
        <v>179</v>
      </c>
      <c r="E147" s="309"/>
      <c r="F147" s="98" t="s">
        <v>3</v>
      </c>
      <c r="G147" s="83"/>
      <c r="H147" s="310">
        <f t="shared" si="16"/>
        <v>0</v>
      </c>
      <c r="I147" s="100"/>
    </row>
    <row r="148" spans="2:10" ht="31.5">
      <c r="B148" s="225"/>
      <c r="C148" s="28" t="s">
        <v>199</v>
      </c>
      <c r="D148" s="308" t="s">
        <v>394</v>
      </c>
      <c r="E148" s="309">
        <v>1</v>
      </c>
      <c r="F148" s="98" t="s">
        <v>3</v>
      </c>
      <c r="G148" s="83">
        <v>28285714</v>
      </c>
      <c r="H148" s="310">
        <f t="shared" si="16"/>
        <v>28285714</v>
      </c>
      <c r="I148" s="100" t="s">
        <v>374</v>
      </c>
    </row>
    <row r="149" spans="2:10">
      <c r="B149" s="225"/>
      <c r="C149" s="28" t="s">
        <v>200</v>
      </c>
      <c r="D149" s="308" t="s">
        <v>206</v>
      </c>
      <c r="E149" s="309"/>
      <c r="F149" s="98" t="s">
        <v>3</v>
      </c>
      <c r="G149" s="83"/>
      <c r="H149" s="310">
        <f t="shared" si="16"/>
        <v>0</v>
      </c>
      <c r="I149" s="100"/>
    </row>
    <row r="150" spans="2:10">
      <c r="B150" s="225"/>
      <c r="C150" s="28" t="s">
        <v>201</v>
      </c>
      <c r="D150" s="308" t="s">
        <v>396</v>
      </c>
      <c r="E150" s="309">
        <v>1</v>
      </c>
      <c r="F150" s="98" t="s">
        <v>3</v>
      </c>
      <c r="G150" s="83">
        <v>17142857</v>
      </c>
      <c r="H150" s="310">
        <f t="shared" si="16"/>
        <v>17142857</v>
      </c>
      <c r="I150" s="100"/>
    </row>
    <row r="151" spans="2:10">
      <c r="B151" s="225"/>
      <c r="C151" s="28" t="s">
        <v>173</v>
      </c>
      <c r="D151" s="313" t="s">
        <v>208</v>
      </c>
      <c r="E151" s="309"/>
      <c r="F151" s="98" t="s">
        <v>3</v>
      </c>
      <c r="G151" s="83"/>
      <c r="H151" s="310">
        <f t="shared" si="16"/>
        <v>0</v>
      </c>
      <c r="I151" s="100"/>
    </row>
    <row r="152" spans="2:10">
      <c r="B152" s="225"/>
      <c r="C152" s="28" t="s">
        <v>174</v>
      </c>
      <c r="D152" s="313" t="s">
        <v>395</v>
      </c>
      <c r="E152" s="309">
        <v>1</v>
      </c>
      <c r="F152" s="98" t="s">
        <v>3</v>
      </c>
      <c r="G152" s="83">
        <v>25256236</v>
      </c>
      <c r="H152" s="310">
        <f t="shared" si="16"/>
        <v>25256236</v>
      </c>
      <c r="I152" s="100"/>
    </row>
    <row r="153" spans="2:10" ht="47.25">
      <c r="B153" s="225"/>
      <c r="C153" s="28" t="s">
        <v>211</v>
      </c>
      <c r="D153" s="308" t="s">
        <v>210</v>
      </c>
      <c r="E153" s="309">
        <v>1</v>
      </c>
      <c r="F153" s="98" t="s">
        <v>3</v>
      </c>
      <c r="G153" s="83">
        <v>233000000</v>
      </c>
      <c r="H153" s="310">
        <f t="shared" si="16"/>
        <v>233000000</v>
      </c>
      <c r="I153" s="314" t="s">
        <v>384</v>
      </c>
    </row>
    <row r="154" spans="2:10" s="173" customFormat="1">
      <c r="B154" s="225"/>
      <c r="C154" s="62"/>
      <c r="D154" s="347" t="s">
        <v>278</v>
      </c>
      <c r="E154" s="350">
        <f>SUM(E135:E153)</f>
        <v>15</v>
      </c>
      <c r="F154" s="351" t="s">
        <v>3</v>
      </c>
      <c r="G154" s="351"/>
      <c r="H154" s="352">
        <f t="shared" ref="H154" si="17">SUM(H135:H153)</f>
        <v>1696989455</v>
      </c>
      <c r="I154" s="315"/>
      <c r="J154" s="8"/>
    </row>
    <row r="155" spans="2:10">
      <c r="B155" s="225"/>
      <c r="C155" s="20" t="s">
        <v>43</v>
      </c>
      <c r="D155" s="349" t="s">
        <v>212</v>
      </c>
      <c r="E155" s="346"/>
      <c r="F155" s="139"/>
      <c r="G155" s="83"/>
      <c r="H155" s="310"/>
      <c r="I155" s="286"/>
    </row>
    <row r="156" spans="2:10" ht="31.5">
      <c r="B156" s="225"/>
      <c r="C156" s="28" t="s">
        <v>213</v>
      </c>
      <c r="D156" s="308" t="s">
        <v>214</v>
      </c>
      <c r="E156" s="309">
        <v>1</v>
      </c>
      <c r="F156" s="98" t="s">
        <v>3</v>
      </c>
      <c r="G156" s="83">
        <v>120000000</v>
      </c>
      <c r="H156" s="310">
        <f t="shared" ref="H156:H157" si="18">E156*G156</f>
        <v>120000000</v>
      </c>
      <c r="I156" s="98" t="s">
        <v>397</v>
      </c>
    </row>
    <row r="157" spans="2:10" ht="31.5">
      <c r="B157" s="225"/>
      <c r="C157" s="28" t="s">
        <v>217</v>
      </c>
      <c r="D157" s="308" t="s">
        <v>215</v>
      </c>
      <c r="E157" s="309">
        <v>1</v>
      </c>
      <c r="F157" s="98" t="s">
        <v>3</v>
      </c>
      <c r="G157" s="83">
        <f>135200000-33200000</f>
        <v>102000000</v>
      </c>
      <c r="H157" s="310">
        <f t="shared" si="18"/>
        <v>102000000</v>
      </c>
      <c r="I157" s="100" t="s">
        <v>402</v>
      </c>
    </row>
    <row r="158" spans="2:10">
      <c r="B158" s="225"/>
      <c r="C158" s="28" t="s">
        <v>218</v>
      </c>
      <c r="D158" s="308" t="s">
        <v>216</v>
      </c>
      <c r="E158" s="309"/>
      <c r="F158" s="98" t="s">
        <v>3</v>
      </c>
      <c r="G158" s="83"/>
      <c r="H158" s="310">
        <f t="shared" ref="H158" si="19">E158*G158</f>
        <v>0</v>
      </c>
      <c r="I158" s="100"/>
    </row>
    <row r="159" spans="2:10">
      <c r="B159" s="225"/>
      <c r="C159" s="28"/>
      <c r="D159" s="347" t="s">
        <v>278</v>
      </c>
      <c r="E159" s="348">
        <f>SUM(E155:E157)</f>
        <v>2</v>
      </c>
      <c r="F159" s="169" t="s">
        <v>3</v>
      </c>
      <c r="G159" s="183"/>
      <c r="H159" s="284">
        <f>SUM(H155:H157)</f>
        <v>222000000</v>
      </c>
      <c r="I159" s="100"/>
    </row>
    <row r="160" spans="2:10" s="173" customFormat="1">
      <c r="B160" s="225"/>
      <c r="C160" s="62"/>
      <c r="D160" s="347" t="s">
        <v>382</v>
      </c>
      <c r="E160" s="348"/>
      <c r="F160" s="169"/>
      <c r="G160" s="183"/>
      <c r="H160" s="284">
        <f>SUM(H154,H159)</f>
        <v>1918989455</v>
      </c>
      <c r="I160" s="316"/>
      <c r="J160" s="8"/>
    </row>
    <row r="161" spans="2:10" ht="25.5">
      <c r="B161" s="225"/>
      <c r="C161" s="20" t="s">
        <v>44</v>
      </c>
      <c r="D161" s="357" t="s">
        <v>383</v>
      </c>
      <c r="E161" s="360"/>
      <c r="F161" s="361"/>
      <c r="G161" s="266"/>
      <c r="H161" s="267"/>
      <c r="I161" s="260" t="s">
        <v>368</v>
      </c>
      <c r="J161" s="359" t="s">
        <v>409</v>
      </c>
    </row>
    <row r="162" spans="2:10" ht="31.5">
      <c r="B162" s="225"/>
      <c r="C162" s="28" t="s">
        <v>222</v>
      </c>
      <c r="D162" s="264" t="s">
        <v>180</v>
      </c>
      <c r="E162" s="265">
        <v>0</v>
      </c>
      <c r="F162" s="238" t="s">
        <v>3</v>
      </c>
      <c r="G162" s="266">
        <v>82500000</v>
      </c>
      <c r="H162" s="267">
        <f t="shared" ref="H162:H166" si="20">E162*G162</f>
        <v>0</v>
      </c>
      <c r="I162" s="238" t="s">
        <v>399</v>
      </c>
    </row>
    <row r="163" spans="2:10">
      <c r="B163" s="225"/>
      <c r="C163" s="28" t="s">
        <v>223</v>
      </c>
      <c r="D163" s="264" t="s">
        <v>109</v>
      </c>
      <c r="E163" s="265">
        <v>0</v>
      </c>
      <c r="F163" s="238" t="s">
        <v>3</v>
      </c>
      <c r="G163" s="266">
        <v>31000000</v>
      </c>
      <c r="H163" s="267">
        <f t="shared" si="20"/>
        <v>0</v>
      </c>
      <c r="I163" s="260"/>
    </row>
    <row r="164" spans="2:10">
      <c r="B164" s="225"/>
      <c r="C164" s="28" t="s">
        <v>224</v>
      </c>
      <c r="D164" s="264" t="s">
        <v>219</v>
      </c>
      <c r="E164" s="265">
        <v>0</v>
      </c>
      <c r="F164" s="238" t="s">
        <v>3</v>
      </c>
      <c r="G164" s="266">
        <v>26000000</v>
      </c>
      <c r="H164" s="267">
        <f t="shared" si="20"/>
        <v>0</v>
      </c>
      <c r="I164" s="260"/>
    </row>
    <row r="165" spans="2:10">
      <c r="B165" s="225"/>
      <c r="C165" s="28" t="s">
        <v>225</v>
      </c>
      <c r="D165" s="264" t="s">
        <v>220</v>
      </c>
      <c r="E165" s="265"/>
      <c r="F165" s="238" t="s">
        <v>3</v>
      </c>
      <c r="G165" s="266"/>
      <c r="H165" s="267">
        <f t="shared" si="20"/>
        <v>0</v>
      </c>
      <c r="I165" s="260"/>
    </row>
    <row r="166" spans="2:10" ht="31.5">
      <c r="B166" s="225"/>
      <c r="C166" s="28" t="s">
        <v>226</v>
      </c>
      <c r="D166" s="264" t="s">
        <v>221</v>
      </c>
      <c r="E166" s="265">
        <v>0</v>
      </c>
      <c r="F166" s="238" t="s">
        <v>3</v>
      </c>
      <c r="G166" s="266">
        <v>57200000</v>
      </c>
      <c r="H166" s="267">
        <f t="shared" si="20"/>
        <v>0</v>
      </c>
      <c r="I166" s="238" t="s">
        <v>398</v>
      </c>
    </row>
    <row r="167" spans="2:10" s="173" customFormat="1">
      <c r="B167" s="225"/>
      <c r="C167" s="62"/>
      <c r="D167" s="347" t="s">
        <v>278</v>
      </c>
      <c r="E167" s="348">
        <f>SUM(E162:E166)</f>
        <v>0</v>
      </c>
      <c r="F167" s="169" t="s">
        <v>3</v>
      </c>
      <c r="G167" s="183"/>
      <c r="H167" s="284">
        <f>SUM(H162:H166)</f>
        <v>0</v>
      </c>
      <c r="I167" s="316"/>
      <c r="J167" s="8"/>
    </row>
    <row r="168" spans="2:10">
      <c r="B168" s="225"/>
      <c r="C168" s="20" t="s">
        <v>44</v>
      </c>
      <c r="D168" s="349" t="s">
        <v>378</v>
      </c>
      <c r="E168" s="346"/>
      <c r="F168" s="139"/>
      <c r="G168" s="83"/>
      <c r="H168" s="310"/>
      <c r="I168" s="100" t="s">
        <v>377</v>
      </c>
    </row>
    <row r="169" spans="2:10">
      <c r="B169" s="225"/>
      <c r="C169" s="28" t="s">
        <v>222</v>
      </c>
      <c r="D169" s="308" t="s">
        <v>180</v>
      </c>
      <c r="E169" s="309">
        <v>0</v>
      </c>
      <c r="F169" s="98" t="s">
        <v>3</v>
      </c>
      <c r="G169" s="83">
        <v>175000000</v>
      </c>
      <c r="H169" s="310">
        <f t="shared" ref="H169:H173" si="21">E169*G169</f>
        <v>0</v>
      </c>
      <c r="I169" s="100"/>
    </row>
    <row r="170" spans="2:10">
      <c r="B170" s="225"/>
      <c r="C170" s="28" t="s">
        <v>223</v>
      </c>
      <c r="D170" s="308" t="s">
        <v>109</v>
      </c>
      <c r="E170" s="309">
        <v>0</v>
      </c>
      <c r="F170" s="98" t="s">
        <v>3</v>
      </c>
      <c r="G170" s="83">
        <v>31000000</v>
      </c>
      <c r="H170" s="310">
        <f t="shared" si="21"/>
        <v>0</v>
      </c>
      <c r="I170" s="100"/>
    </row>
    <row r="171" spans="2:10">
      <c r="B171" s="225"/>
      <c r="C171" s="28" t="s">
        <v>224</v>
      </c>
      <c r="D171" s="308" t="s">
        <v>219</v>
      </c>
      <c r="E171" s="309">
        <v>0</v>
      </c>
      <c r="F171" s="98" t="s">
        <v>3</v>
      </c>
      <c r="G171" s="83">
        <v>26000000</v>
      </c>
      <c r="H171" s="310">
        <f t="shared" si="21"/>
        <v>0</v>
      </c>
      <c r="I171" s="100"/>
    </row>
    <row r="172" spans="2:10">
      <c r="B172" s="225"/>
      <c r="C172" s="28" t="s">
        <v>225</v>
      </c>
      <c r="D172" s="308" t="s">
        <v>220</v>
      </c>
      <c r="E172" s="309"/>
      <c r="F172" s="98" t="s">
        <v>3</v>
      </c>
      <c r="G172" s="83"/>
      <c r="H172" s="310">
        <f t="shared" si="21"/>
        <v>0</v>
      </c>
      <c r="I172" s="100"/>
    </row>
    <row r="173" spans="2:10">
      <c r="B173" s="225"/>
      <c r="C173" s="28" t="s">
        <v>226</v>
      </c>
      <c r="D173" s="308" t="s">
        <v>221</v>
      </c>
      <c r="E173" s="309">
        <v>0</v>
      </c>
      <c r="F173" s="98" t="s">
        <v>3</v>
      </c>
      <c r="G173" s="83">
        <v>40000000</v>
      </c>
      <c r="H173" s="310">
        <f t="shared" si="21"/>
        <v>0</v>
      </c>
      <c r="I173" s="100" t="s">
        <v>367</v>
      </c>
    </row>
    <row r="174" spans="2:10" s="173" customFormat="1">
      <c r="B174" s="225"/>
      <c r="C174" s="62"/>
      <c r="D174" s="347" t="s">
        <v>278</v>
      </c>
      <c r="E174" s="348">
        <f>SUM(E169:E173)</f>
        <v>0</v>
      </c>
      <c r="F174" s="169" t="s">
        <v>3</v>
      </c>
      <c r="G174" s="183"/>
      <c r="H174" s="284">
        <f>SUM(H169:H173)</f>
        <v>0</v>
      </c>
      <c r="I174" s="316"/>
      <c r="J174" s="8"/>
    </row>
    <row r="175" spans="2:10">
      <c r="B175" s="225"/>
      <c r="C175" s="20" t="s">
        <v>45</v>
      </c>
      <c r="D175" s="349" t="s">
        <v>272</v>
      </c>
      <c r="E175" s="346"/>
      <c r="F175" s="139"/>
      <c r="G175" s="83"/>
      <c r="H175" s="310"/>
      <c r="I175" s="100"/>
    </row>
    <row r="176" spans="2:10">
      <c r="B176" s="225"/>
      <c r="C176" s="28" t="s">
        <v>229</v>
      </c>
      <c r="D176" s="298" t="s">
        <v>40</v>
      </c>
      <c r="E176" s="309"/>
      <c r="F176" s="98" t="s">
        <v>3</v>
      </c>
      <c r="G176" s="83"/>
      <c r="H176" s="310">
        <f t="shared" ref="H176:H181" si="22">E176*G176</f>
        <v>0</v>
      </c>
      <c r="I176" s="100"/>
    </row>
    <row r="177" spans="2:10">
      <c r="B177" s="225"/>
      <c r="C177" s="28" t="s">
        <v>230</v>
      </c>
      <c r="D177" s="298" t="s">
        <v>35</v>
      </c>
      <c r="E177" s="309"/>
      <c r="F177" s="98" t="s">
        <v>3</v>
      </c>
      <c r="G177" s="83"/>
      <c r="H177" s="310">
        <f t="shared" si="22"/>
        <v>0</v>
      </c>
      <c r="I177" s="100"/>
    </row>
    <row r="178" spans="2:10">
      <c r="B178" s="225"/>
      <c r="C178" s="28" t="s">
        <v>273</v>
      </c>
      <c r="D178" s="298" t="s">
        <v>38</v>
      </c>
      <c r="E178" s="309"/>
      <c r="F178" s="98" t="s">
        <v>3</v>
      </c>
      <c r="G178" s="83"/>
      <c r="H178" s="310">
        <f>E178*G178</f>
        <v>0</v>
      </c>
      <c r="I178" s="100"/>
    </row>
    <row r="179" spans="2:10">
      <c r="B179" s="225"/>
      <c r="C179" s="28" t="s">
        <v>274</v>
      </c>
      <c r="D179" s="298" t="s">
        <v>39</v>
      </c>
      <c r="E179" s="309"/>
      <c r="F179" s="98" t="s">
        <v>3</v>
      </c>
      <c r="G179" s="83"/>
      <c r="H179" s="310">
        <f t="shared" si="22"/>
        <v>0</v>
      </c>
      <c r="I179" s="100"/>
    </row>
    <row r="180" spans="2:10">
      <c r="B180" s="225"/>
      <c r="C180" s="28" t="s">
        <v>275</v>
      </c>
      <c r="D180" s="298" t="s">
        <v>47</v>
      </c>
      <c r="E180" s="309"/>
      <c r="F180" s="98" t="s">
        <v>3</v>
      </c>
      <c r="G180" s="83"/>
      <c r="H180" s="310">
        <f t="shared" si="22"/>
        <v>0</v>
      </c>
      <c r="I180" s="100"/>
    </row>
    <row r="181" spans="2:10">
      <c r="B181" s="225"/>
      <c r="C181" s="28" t="s">
        <v>276</v>
      </c>
      <c r="D181" s="318" t="s">
        <v>46</v>
      </c>
      <c r="E181" s="346"/>
      <c r="F181" s="98" t="s">
        <v>3</v>
      </c>
      <c r="G181" s="83"/>
      <c r="H181" s="310">
        <f t="shared" si="22"/>
        <v>0</v>
      </c>
      <c r="I181" s="100"/>
    </row>
    <row r="182" spans="2:10" s="173" customFormat="1">
      <c r="B182" s="225"/>
      <c r="C182" s="62"/>
      <c r="D182" s="347" t="s">
        <v>278</v>
      </c>
      <c r="E182" s="348">
        <f>SUM(E176:E181)</f>
        <v>0</v>
      </c>
      <c r="F182" s="169" t="s">
        <v>3</v>
      </c>
      <c r="G182" s="183"/>
      <c r="H182" s="284">
        <f>SUM(H176:H181)</f>
        <v>0</v>
      </c>
      <c r="I182" s="316"/>
      <c r="J182" s="8"/>
    </row>
    <row r="183" spans="2:10">
      <c r="B183" s="225"/>
      <c r="C183" s="20" t="s">
        <v>91</v>
      </c>
      <c r="D183" s="349" t="s">
        <v>227</v>
      </c>
      <c r="E183" s="346"/>
      <c r="F183" s="139"/>
      <c r="G183" s="83"/>
      <c r="H183" s="310"/>
      <c r="I183" s="100"/>
    </row>
    <row r="184" spans="2:10">
      <c r="B184" s="225"/>
      <c r="C184" s="28" t="s">
        <v>270</v>
      </c>
      <c r="D184" s="308" t="s">
        <v>228</v>
      </c>
      <c r="E184" s="309"/>
      <c r="F184" s="98" t="s">
        <v>3</v>
      </c>
      <c r="G184" s="83"/>
      <c r="H184" s="310">
        <f t="shared" ref="H184:H185" si="23">E184*G184</f>
        <v>0</v>
      </c>
      <c r="I184" s="100"/>
    </row>
    <row r="185" spans="2:10">
      <c r="B185" s="225"/>
      <c r="C185" s="28" t="s">
        <v>271</v>
      </c>
      <c r="D185" s="308" t="s">
        <v>231</v>
      </c>
      <c r="E185" s="309">
        <v>0</v>
      </c>
      <c r="F185" s="98" t="s">
        <v>3</v>
      </c>
      <c r="G185" s="83"/>
      <c r="H185" s="310">
        <f t="shared" si="23"/>
        <v>0</v>
      </c>
      <c r="I185" s="100"/>
    </row>
    <row r="186" spans="2:10" s="173" customFormat="1">
      <c r="B186" s="225"/>
      <c r="C186" s="62"/>
      <c r="D186" s="347" t="s">
        <v>278</v>
      </c>
      <c r="E186" s="348">
        <f>SUM(E184:E185)</f>
        <v>0</v>
      </c>
      <c r="F186" s="169" t="s">
        <v>3</v>
      </c>
      <c r="G186" s="183"/>
      <c r="H186" s="284">
        <f>SUM(H184:H185)</f>
        <v>0</v>
      </c>
      <c r="I186" s="316"/>
      <c r="J186" s="8"/>
    </row>
    <row r="187" spans="2:10">
      <c r="B187" s="225"/>
      <c r="C187" s="20" t="s">
        <v>329</v>
      </c>
      <c r="D187" s="349" t="s">
        <v>330</v>
      </c>
      <c r="E187" s="346"/>
      <c r="F187" s="139"/>
      <c r="G187" s="83"/>
      <c r="H187" s="310"/>
      <c r="I187" s="100"/>
    </row>
    <row r="188" spans="2:10">
      <c r="B188" s="225"/>
      <c r="C188" s="28" t="s">
        <v>331</v>
      </c>
      <c r="D188" s="308" t="s">
        <v>334</v>
      </c>
      <c r="E188" s="309"/>
      <c r="F188" s="98" t="s">
        <v>3</v>
      </c>
      <c r="G188" s="83"/>
      <c r="H188" s="310">
        <f t="shared" ref="H188:H189" si="24">E188*G188</f>
        <v>0</v>
      </c>
      <c r="I188" s="100"/>
    </row>
    <row r="189" spans="2:10">
      <c r="B189" s="225"/>
      <c r="C189" s="28" t="s">
        <v>332</v>
      </c>
      <c r="D189" s="308" t="s">
        <v>333</v>
      </c>
      <c r="E189" s="309"/>
      <c r="F189" s="98" t="s">
        <v>3</v>
      </c>
      <c r="G189" s="83"/>
      <c r="H189" s="310">
        <f t="shared" si="24"/>
        <v>0</v>
      </c>
      <c r="I189" s="100"/>
    </row>
    <row r="190" spans="2:10" s="173" customFormat="1">
      <c r="B190" s="225"/>
      <c r="C190" s="62"/>
      <c r="D190" s="347" t="s">
        <v>278</v>
      </c>
      <c r="E190" s="348">
        <f>SUM(E188:E189)</f>
        <v>0</v>
      </c>
      <c r="F190" s="169" t="s">
        <v>3</v>
      </c>
      <c r="G190" s="183"/>
      <c r="H190" s="284">
        <f>SUM(H188:H189)</f>
        <v>0</v>
      </c>
      <c r="I190" s="316"/>
      <c r="J190" s="8"/>
    </row>
    <row r="191" spans="2:10" s="120" customFormat="1" ht="21.75" customHeight="1" thickBot="1">
      <c r="B191" s="226"/>
      <c r="C191" s="67"/>
      <c r="D191" s="336" t="s">
        <v>277</v>
      </c>
      <c r="E191" s="294">
        <f>+E105+E154+E160+E167+E182+E190+E186</f>
        <v>15</v>
      </c>
      <c r="F191" s="328" t="s">
        <v>3</v>
      </c>
      <c r="G191" s="329"/>
      <c r="H191" s="295">
        <f>H133+H160+H167+H182+H190+H186+H174</f>
        <v>3833610110</v>
      </c>
      <c r="I191" s="319"/>
      <c r="J191" s="121"/>
    </row>
    <row r="192" spans="2:10" ht="31.5" customHeight="1">
      <c r="B192" s="369" t="s">
        <v>232</v>
      </c>
      <c r="C192" s="74" t="s">
        <v>48</v>
      </c>
      <c r="D192" s="344" t="s">
        <v>244</v>
      </c>
      <c r="E192" s="345"/>
      <c r="F192" s="161"/>
      <c r="G192" s="162"/>
      <c r="H192" s="304"/>
      <c r="I192" s="305"/>
    </row>
    <row r="193" spans="2:10">
      <c r="B193" s="370"/>
      <c r="C193" s="28" t="s">
        <v>233</v>
      </c>
      <c r="D193" s="308" t="s">
        <v>175</v>
      </c>
      <c r="E193" s="346"/>
      <c r="F193" s="98" t="s">
        <v>3</v>
      </c>
      <c r="G193" s="64"/>
      <c r="H193" s="310">
        <f t="shared" ref="H193:H203" si="25">E193*G193</f>
        <v>0</v>
      </c>
      <c r="I193" s="286"/>
    </row>
    <row r="194" spans="2:10">
      <c r="B194" s="370"/>
      <c r="C194" s="28" t="s">
        <v>234</v>
      </c>
      <c r="D194" s="308" t="s">
        <v>176</v>
      </c>
      <c r="E194" s="346"/>
      <c r="F194" s="98" t="s">
        <v>3</v>
      </c>
      <c r="G194" s="64"/>
      <c r="H194" s="310">
        <f t="shared" si="25"/>
        <v>0</v>
      </c>
      <c r="I194" s="286"/>
    </row>
    <row r="195" spans="2:10">
      <c r="B195" s="370"/>
      <c r="C195" s="28" t="s">
        <v>235</v>
      </c>
      <c r="D195" s="308" t="s">
        <v>185</v>
      </c>
      <c r="E195" s="346"/>
      <c r="F195" s="98" t="s">
        <v>3</v>
      </c>
      <c r="G195" s="64"/>
      <c r="H195" s="310">
        <f t="shared" si="25"/>
        <v>0</v>
      </c>
      <c r="I195" s="286"/>
    </row>
    <row r="196" spans="2:10">
      <c r="B196" s="370"/>
      <c r="C196" s="28" t="s">
        <v>236</v>
      </c>
      <c r="D196" s="308" t="s">
        <v>177</v>
      </c>
      <c r="E196" s="346"/>
      <c r="F196" s="98" t="s">
        <v>3</v>
      </c>
      <c r="G196" s="64"/>
      <c r="H196" s="310">
        <f t="shared" si="25"/>
        <v>0</v>
      </c>
      <c r="I196" s="286"/>
    </row>
    <row r="197" spans="2:10">
      <c r="B197" s="370"/>
      <c r="C197" s="28" t="s">
        <v>237</v>
      </c>
      <c r="D197" s="308" t="s">
        <v>178</v>
      </c>
      <c r="E197" s="346"/>
      <c r="F197" s="98" t="s">
        <v>3</v>
      </c>
      <c r="G197" s="64"/>
      <c r="H197" s="310">
        <f t="shared" si="25"/>
        <v>0</v>
      </c>
      <c r="I197" s="286"/>
    </row>
    <row r="198" spans="2:10">
      <c r="B198" s="370"/>
      <c r="C198" s="28" t="s">
        <v>238</v>
      </c>
      <c r="D198" s="308" t="s">
        <v>179</v>
      </c>
      <c r="E198" s="346"/>
      <c r="F198" s="98" t="s">
        <v>3</v>
      </c>
      <c r="G198" s="64"/>
      <c r="H198" s="310">
        <f t="shared" si="25"/>
        <v>0</v>
      </c>
      <c r="I198" s="286"/>
    </row>
    <row r="199" spans="2:10">
      <c r="B199" s="370"/>
      <c r="C199" s="28" t="s">
        <v>239</v>
      </c>
      <c r="D199" s="308" t="s">
        <v>181</v>
      </c>
      <c r="E199" s="346"/>
      <c r="F199" s="98" t="s">
        <v>3</v>
      </c>
      <c r="G199" s="64"/>
      <c r="H199" s="310">
        <f t="shared" si="25"/>
        <v>0</v>
      </c>
      <c r="I199" s="286"/>
    </row>
    <row r="200" spans="2:10">
      <c r="B200" s="370"/>
      <c r="C200" s="28" t="s">
        <v>240</v>
      </c>
      <c r="D200" s="308" t="s">
        <v>182</v>
      </c>
      <c r="E200" s="346"/>
      <c r="F200" s="98" t="s">
        <v>3</v>
      </c>
      <c r="G200" s="64"/>
      <c r="H200" s="310">
        <f t="shared" si="25"/>
        <v>0</v>
      </c>
      <c r="I200" s="286"/>
    </row>
    <row r="201" spans="2:10">
      <c r="B201" s="370"/>
      <c r="C201" s="28" t="s">
        <v>241</v>
      </c>
      <c r="D201" s="308" t="s">
        <v>183</v>
      </c>
      <c r="E201" s="346"/>
      <c r="F201" s="98" t="s">
        <v>3</v>
      </c>
      <c r="G201" s="64"/>
      <c r="H201" s="310">
        <f t="shared" si="25"/>
        <v>0</v>
      </c>
      <c r="I201" s="286"/>
    </row>
    <row r="202" spans="2:10">
      <c r="B202" s="370"/>
      <c r="C202" s="28" t="s">
        <v>242</v>
      </c>
      <c r="D202" s="308" t="s">
        <v>341</v>
      </c>
      <c r="E202" s="346"/>
      <c r="F202" s="98" t="s">
        <v>3</v>
      </c>
      <c r="G202" s="64"/>
      <c r="H202" s="310">
        <f t="shared" si="25"/>
        <v>0</v>
      </c>
      <c r="I202" s="286"/>
    </row>
    <row r="203" spans="2:10">
      <c r="B203" s="370"/>
      <c r="C203" s="28" t="s">
        <v>243</v>
      </c>
      <c r="D203" s="308" t="s">
        <v>210</v>
      </c>
      <c r="E203" s="346"/>
      <c r="F203" s="98" t="s">
        <v>3</v>
      </c>
      <c r="G203" s="64"/>
      <c r="H203" s="310">
        <f t="shared" si="25"/>
        <v>0</v>
      </c>
      <c r="I203" s="286"/>
    </row>
    <row r="204" spans="2:10" s="173" customFormat="1">
      <c r="B204" s="370"/>
      <c r="C204" s="62"/>
      <c r="D204" s="347" t="s">
        <v>278</v>
      </c>
      <c r="E204" s="348">
        <f>SUM(E193:E203)</f>
        <v>0</v>
      </c>
      <c r="F204" s="169" t="s">
        <v>3</v>
      </c>
      <c r="G204" s="170"/>
      <c r="H204" s="306">
        <f>SUM(H193:H203)</f>
        <v>0</v>
      </c>
      <c r="I204" s="307"/>
      <c r="J204" s="8"/>
    </row>
    <row r="205" spans="2:10" ht="31.5">
      <c r="B205" s="370"/>
      <c r="C205" s="20" t="s">
        <v>49</v>
      </c>
      <c r="D205" s="349" t="s">
        <v>246</v>
      </c>
      <c r="E205" s="346"/>
      <c r="F205" s="139"/>
      <c r="G205" s="64"/>
      <c r="H205" s="299"/>
      <c r="I205" s="286"/>
    </row>
    <row r="206" spans="2:10">
      <c r="B206" s="370"/>
      <c r="C206" s="28" t="s">
        <v>249</v>
      </c>
      <c r="D206" s="308" t="s">
        <v>186</v>
      </c>
      <c r="E206" s="346"/>
      <c r="F206" s="98" t="s">
        <v>3</v>
      </c>
      <c r="G206" s="64"/>
      <c r="H206" s="310">
        <f t="shared" ref="H206:H223" si="26">E206*G206</f>
        <v>0</v>
      </c>
      <c r="I206" s="286"/>
    </row>
    <row r="207" spans="2:10">
      <c r="B207" s="370"/>
      <c r="C207" s="28" t="s">
        <v>250</v>
      </c>
      <c r="D207" s="308" t="s">
        <v>175</v>
      </c>
      <c r="E207" s="309"/>
      <c r="F207" s="98" t="s">
        <v>3</v>
      </c>
      <c r="G207" s="83"/>
      <c r="H207" s="310">
        <f t="shared" si="26"/>
        <v>0</v>
      </c>
      <c r="I207" s="100"/>
    </row>
    <row r="208" spans="2:10">
      <c r="B208" s="370"/>
      <c r="C208" s="28" t="s">
        <v>251</v>
      </c>
      <c r="D208" s="308" t="s">
        <v>176</v>
      </c>
      <c r="E208" s="309"/>
      <c r="F208" s="98" t="s">
        <v>3</v>
      </c>
      <c r="G208" s="83"/>
      <c r="H208" s="310">
        <f t="shared" si="26"/>
        <v>0</v>
      </c>
      <c r="I208" s="100"/>
    </row>
    <row r="209" spans="2:10">
      <c r="B209" s="370"/>
      <c r="C209" s="28" t="s">
        <v>252</v>
      </c>
      <c r="D209" s="308" t="s">
        <v>185</v>
      </c>
      <c r="E209" s="309"/>
      <c r="F209" s="98" t="s">
        <v>3</v>
      </c>
      <c r="G209" s="83"/>
      <c r="H209" s="310">
        <f t="shared" si="26"/>
        <v>0</v>
      </c>
      <c r="I209" s="100"/>
    </row>
    <row r="210" spans="2:10">
      <c r="B210" s="370"/>
      <c r="C210" s="28" t="s">
        <v>253</v>
      </c>
      <c r="D210" s="308" t="s">
        <v>177</v>
      </c>
      <c r="E210" s="309"/>
      <c r="F210" s="98" t="s">
        <v>3</v>
      </c>
      <c r="G210" s="83"/>
      <c r="H210" s="310">
        <f t="shared" si="26"/>
        <v>0</v>
      </c>
      <c r="I210" s="100"/>
    </row>
    <row r="211" spans="2:10">
      <c r="B211" s="370"/>
      <c r="C211" s="28" t="s">
        <v>254</v>
      </c>
      <c r="D211" s="308" t="s">
        <v>202</v>
      </c>
      <c r="E211" s="309"/>
      <c r="F211" s="98" t="s">
        <v>3</v>
      </c>
      <c r="G211" s="83"/>
      <c r="H211" s="310">
        <f t="shared" si="26"/>
        <v>0</v>
      </c>
      <c r="I211" s="100"/>
    </row>
    <row r="212" spans="2:10">
      <c r="B212" s="370"/>
      <c r="C212" s="28" t="s">
        <v>255</v>
      </c>
      <c r="D212" s="308" t="s">
        <v>181</v>
      </c>
      <c r="E212" s="309"/>
      <c r="F212" s="98" t="s">
        <v>3</v>
      </c>
      <c r="G212" s="83"/>
      <c r="H212" s="310">
        <f t="shared" si="26"/>
        <v>0</v>
      </c>
      <c r="I212" s="100"/>
    </row>
    <row r="213" spans="2:10">
      <c r="B213" s="370"/>
      <c r="C213" s="28" t="s">
        <v>256</v>
      </c>
      <c r="D213" s="308" t="s">
        <v>341</v>
      </c>
      <c r="E213" s="309"/>
      <c r="F213" s="98" t="s">
        <v>3</v>
      </c>
      <c r="G213" s="83"/>
      <c r="H213" s="310">
        <f t="shared" si="26"/>
        <v>0</v>
      </c>
      <c r="I213" s="100"/>
    </row>
    <row r="214" spans="2:10">
      <c r="B214" s="370"/>
      <c r="C214" s="28" t="s">
        <v>257</v>
      </c>
      <c r="D214" s="308" t="s">
        <v>203</v>
      </c>
      <c r="E214" s="309"/>
      <c r="F214" s="98" t="s">
        <v>3</v>
      </c>
      <c r="G214" s="83"/>
      <c r="H214" s="310">
        <f t="shared" si="26"/>
        <v>0</v>
      </c>
      <c r="I214" s="100"/>
    </row>
    <row r="215" spans="2:10">
      <c r="B215" s="370"/>
      <c r="C215" s="28" t="s">
        <v>258</v>
      </c>
      <c r="D215" s="308" t="s">
        <v>183</v>
      </c>
      <c r="E215" s="309"/>
      <c r="F215" s="98" t="s">
        <v>3</v>
      </c>
      <c r="G215" s="83"/>
      <c r="H215" s="310">
        <f t="shared" si="26"/>
        <v>0</v>
      </c>
      <c r="I215" s="100"/>
    </row>
    <row r="216" spans="2:10">
      <c r="B216" s="370"/>
      <c r="C216" s="28" t="s">
        <v>259</v>
      </c>
      <c r="D216" s="308" t="s">
        <v>204</v>
      </c>
      <c r="E216" s="309"/>
      <c r="F216" s="98" t="s">
        <v>3</v>
      </c>
      <c r="G216" s="83"/>
      <c r="H216" s="310">
        <f t="shared" si="26"/>
        <v>0</v>
      </c>
      <c r="I216" s="100"/>
    </row>
    <row r="217" spans="2:10">
      <c r="B217" s="370"/>
      <c r="C217" s="28" t="s">
        <v>260</v>
      </c>
      <c r="D217" s="308" t="s">
        <v>179</v>
      </c>
      <c r="E217" s="309"/>
      <c r="F217" s="98" t="s">
        <v>3</v>
      </c>
      <c r="G217" s="83"/>
      <c r="H217" s="310">
        <f t="shared" si="26"/>
        <v>0</v>
      </c>
      <c r="I217" s="100"/>
    </row>
    <row r="218" spans="2:10">
      <c r="B218" s="370"/>
      <c r="C218" s="28" t="s">
        <v>261</v>
      </c>
      <c r="D218" s="308" t="s">
        <v>205</v>
      </c>
      <c r="E218" s="309"/>
      <c r="F218" s="98" t="s">
        <v>3</v>
      </c>
      <c r="G218" s="83"/>
      <c r="H218" s="310">
        <f t="shared" si="26"/>
        <v>0</v>
      </c>
      <c r="I218" s="100"/>
    </row>
    <row r="219" spans="2:10">
      <c r="B219" s="370"/>
      <c r="C219" s="28" t="s">
        <v>262</v>
      </c>
      <c r="D219" s="308" t="s">
        <v>206</v>
      </c>
      <c r="E219" s="309"/>
      <c r="F219" s="98" t="s">
        <v>3</v>
      </c>
      <c r="G219" s="83"/>
      <c r="H219" s="310">
        <f t="shared" si="26"/>
        <v>0</v>
      </c>
      <c r="I219" s="100"/>
    </row>
    <row r="220" spans="2:10">
      <c r="B220" s="370"/>
      <c r="C220" s="28" t="s">
        <v>263</v>
      </c>
      <c r="D220" s="308" t="s">
        <v>207</v>
      </c>
      <c r="E220" s="309"/>
      <c r="F220" s="98" t="s">
        <v>3</v>
      </c>
      <c r="G220" s="83"/>
      <c r="H220" s="310">
        <f t="shared" si="26"/>
        <v>0</v>
      </c>
      <c r="I220" s="100"/>
    </row>
    <row r="221" spans="2:10">
      <c r="B221" s="370"/>
      <c r="C221" s="28" t="s">
        <v>264</v>
      </c>
      <c r="D221" s="313" t="s">
        <v>208</v>
      </c>
      <c r="E221" s="309"/>
      <c r="F221" s="98" t="s">
        <v>3</v>
      </c>
      <c r="G221" s="83"/>
      <c r="H221" s="310">
        <f t="shared" si="26"/>
        <v>0</v>
      </c>
      <c r="I221" s="100"/>
    </row>
    <row r="222" spans="2:10">
      <c r="B222" s="370"/>
      <c r="C222" s="28" t="s">
        <v>265</v>
      </c>
      <c r="D222" s="313" t="s">
        <v>209</v>
      </c>
      <c r="E222" s="309"/>
      <c r="F222" s="98" t="s">
        <v>3</v>
      </c>
      <c r="G222" s="83"/>
      <c r="H222" s="310">
        <f t="shared" si="26"/>
        <v>0</v>
      </c>
      <c r="I222" s="100"/>
    </row>
    <row r="223" spans="2:10">
      <c r="B223" s="370"/>
      <c r="C223" s="28" t="s">
        <v>266</v>
      </c>
      <c r="D223" s="308" t="s">
        <v>210</v>
      </c>
      <c r="E223" s="309"/>
      <c r="F223" s="98" t="s">
        <v>3</v>
      </c>
      <c r="G223" s="83"/>
      <c r="H223" s="310">
        <f t="shared" si="26"/>
        <v>0</v>
      </c>
      <c r="I223" s="100"/>
    </row>
    <row r="224" spans="2:10" s="173" customFormat="1">
      <c r="B224" s="370"/>
      <c r="C224" s="62"/>
      <c r="D224" s="347" t="s">
        <v>278</v>
      </c>
      <c r="E224" s="348">
        <f>SUM(E206:E223)</f>
        <v>0</v>
      </c>
      <c r="F224" s="169" t="s">
        <v>3</v>
      </c>
      <c r="G224" s="183"/>
      <c r="H224" s="284">
        <f>SUM(H206:H223)</f>
        <v>0</v>
      </c>
      <c r="I224" s="316"/>
      <c r="J224" s="8"/>
    </row>
    <row r="225" spans="2:10">
      <c r="B225" s="370"/>
      <c r="C225" s="20" t="s">
        <v>50</v>
      </c>
      <c r="D225" s="349" t="s">
        <v>245</v>
      </c>
      <c r="E225" s="346"/>
      <c r="F225" s="139"/>
      <c r="G225" s="83"/>
      <c r="H225" s="310"/>
      <c r="I225" s="100"/>
    </row>
    <row r="226" spans="2:10">
      <c r="B226" s="370"/>
      <c r="C226" s="28" t="s">
        <v>267</v>
      </c>
      <c r="D226" s="308" t="s">
        <v>215</v>
      </c>
      <c r="E226" s="309"/>
      <c r="F226" s="98" t="s">
        <v>3</v>
      </c>
      <c r="G226" s="83"/>
      <c r="H226" s="310">
        <f t="shared" ref="H226:H227" si="27">E226*G226</f>
        <v>0</v>
      </c>
      <c r="I226" s="100"/>
    </row>
    <row r="227" spans="2:10">
      <c r="B227" s="370"/>
      <c r="C227" s="28" t="s">
        <v>268</v>
      </c>
      <c r="D227" s="308" t="s">
        <v>216</v>
      </c>
      <c r="E227" s="309"/>
      <c r="F227" s="98" t="s">
        <v>3</v>
      </c>
      <c r="G227" s="83"/>
      <c r="H227" s="310">
        <f t="shared" si="27"/>
        <v>0</v>
      </c>
      <c r="I227" s="100"/>
    </row>
    <row r="228" spans="2:10" s="173" customFormat="1">
      <c r="B228" s="370"/>
      <c r="C228" s="62"/>
      <c r="D228" s="347" t="s">
        <v>278</v>
      </c>
      <c r="E228" s="348">
        <f>SUM(E226:E227)</f>
        <v>0</v>
      </c>
      <c r="F228" s="169" t="s">
        <v>3</v>
      </c>
      <c r="G228" s="183"/>
      <c r="H228" s="284">
        <f>SUM(H226:H227)</f>
        <v>0</v>
      </c>
      <c r="I228" s="316"/>
      <c r="J228" s="8"/>
    </row>
    <row r="229" spans="2:10">
      <c r="B229" s="370"/>
      <c r="C229" s="20" t="s">
        <v>51</v>
      </c>
      <c r="D229" s="349" t="s">
        <v>247</v>
      </c>
      <c r="E229" s="346"/>
      <c r="F229" s="139"/>
      <c r="G229" s="83"/>
      <c r="H229" s="310"/>
      <c r="I229" s="100"/>
    </row>
    <row r="230" spans="2:10">
      <c r="B230" s="370"/>
      <c r="C230" s="28" t="s">
        <v>284</v>
      </c>
      <c r="D230" s="308" t="s">
        <v>109</v>
      </c>
      <c r="E230" s="309"/>
      <c r="F230" s="98" t="s">
        <v>3</v>
      </c>
      <c r="G230" s="83"/>
      <c r="H230" s="310">
        <f t="shared" ref="H230:H233" si="28">E230*G230</f>
        <v>0</v>
      </c>
      <c r="I230" s="100"/>
    </row>
    <row r="231" spans="2:10">
      <c r="B231" s="370"/>
      <c r="C231" s="28" t="s">
        <v>285</v>
      </c>
      <c r="D231" s="308" t="s">
        <v>219</v>
      </c>
      <c r="E231" s="309"/>
      <c r="F231" s="98" t="s">
        <v>3</v>
      </c>
      <c r="G231" s="83"/>
      <c r="H231" s="310">
        <f t="shared" si="28"/>
        <v>0</v>
      </c>
      <c r="I231" s="100"/>
    </row>
    <row r="232" spans="2:10">
      <c r="B232" s="370"/>
      <c r="C232" s="28" t="s">
        <v>286</v>
      </c>
      <c r="D232" s="308" t="s">
        <v>220</v>
      </c>
      <c r="E232" s="309"/>
      <c r="F232" s="98" t="s">
        <v>3</v>
      </c>
      <c r="G232" s="83"/>
      <c r="H232" s="310">
        <f t="shared" si="28"/>
        <v>0</v>
      </c>
      <c r="I232" s="100"/>
    </row>
    <row r="233" spans="2:10">
      <c r="B233" s="370"/>
      <c r="C233" s="28" t="s">
        <v>287</v>
      </c>
      <c r="D233" s="308" t="s">
        <v>221</v>
      </c>
      <c r="E233" s="309"/>
      <c r="F233" s="98" t="s">
        <v>3</v>
      </c>
      <c r="G233" s="83"/>
      <c r="H233" s="310">
        <f t="shared" si="28"/>
        <v>0</v>
      </c>
      <c r="I233" s="100"/>
    </row>
    <row r="234" spans="2:10" s="173" customFormat="1">
      <c r="B234" s="370"/>
      <c r="C234" s="62"/>
      <c r="D234" s="347" t="s">
        <v>278</v>
      </c>
      <c r="E234" s="348">
        <f>SUM(E230:E233)</f>
        <v>0</v>
      </c>
      <c r="F234" s="169" t="s">
        <v>3</v>
      </c>
      <c r="G234" s="183"/>
      <c r="H234" s="284">
        <f>SUM(H230:H233)</f>
        <v>0</v>
      </c>
      <c r="I234" s="316"/>
      <c r="J234" s="8"/>
    </row>
    <row r="235" spans="2:10">
      <c r="B235" s="370"/>
      <c r="C235" s="20" t="s">
        <v>52</v>
      </c>
      <c r="D235" s="349" t="s">
        <v>279</v>
      </c>
      <c r="E235" s="346"/>
      <c r="F235" s="139"/>
      <c r="G235" s="83"/>
      <c r="H235" s="310"/>
      <c r="I235" s="100"/>
    </row>
    <row r="236" spans="2:10">
      <c r="B236" s="370"/>
      <c r="C236" s="28" t="s">
        <v>288</v>
      </c>
      <c r="D236" s="298" t="s">
        <v>280</v>
      </c>
      <c r="E236" s="309"/>
      <c r="F236" s="98" t="s">
        <v>3</v>
      </c>
      <c r="G236" s="83"/>
      <c r="H236" s="310">
        <f t="shared" ref="H236:H241" si="29">E236*G236</f>
        <v>0</v>
      </c>
      <c r="I236" s="100"/>
    </row>
    <row r="237" spans="2:10">
      <c r="B237" s="370"/>
      <c r="C237" s="28" t="s">
        <v>289</v>
      </c>
      <c r="D237" s="362" t="s">
        <v>281</v>
      </c>
      <c r="E237" s="265">
        <v>1</v>
      </c>
      <c r="F237" s="238" t="s">
        <v>3</v>
      </c>
      <c r="G237" s="266">
        <v>200000000</v>
      </c>
      <c r="H237" s="267">
        <f t="shared" si="29"/>
        <v>200000000</v>
      </c>
      <c r="I237" s="260"/>
      <c r="J237" s="358" t="s">
        <v>408</v>
      </c>
    </row>
    <row r="238" spans="2:10">
      <c r="B238" s="370"/>
      <c r="C238" s="28" t="s">
        <v>290</v>
      </c>
      <c r="D238" s="298" t="s">
        <v>386</v>
      </c>
      <c r="E238" s="309">
        <v>1</v>
      </c>
      <c r="F238" s="98" t="s">
        <v>3</v>
      </c>
      <c r="G238" s="83">
        <v>234000000</v>
      </c>
      <c r="H238" s="310">
        <f t="shared" si="29"/>
        <v>234000000</v>
      </c>
      <c r="I238" s="100" t="s">
        <v>401</v>
      </c>
    </row>
    <row r="239" spans="2:10">
      <c r="B239" s="370"/>
      <c r="C239" s="28" t="s">
        <v>291</v>
      </c>
      <c r="D239" s="298" t="s">
        <v>387</v>
      </c>
      <c r="E239" s="309">
        <v>1</v>
      </c>
      <c r="F239" s="98" t="s">
        <v>3</v>
      </c>
      <c r="G239" s="83">
        <v>234000000</v>
      </c>
      <c r="H239" s="310">
        <f t="shared" si="29"/>
        <v>234000000</v>
      </c>
      <c r="I239" s="100" t="s">
        <v>400</v>
      </c>
    </row>
    <row r="240" spans="2:10">
      <c r="B240" s="370"/>
      <c r="C240" s="28" t="s">
        <v>292</v>
      </c>
      <c r="D240" s="298" t="s">
        <v>283</v>
      </c>
      <c r="E240" s="309"/>
      <c r="F240" s="98" t="s">
        <v>3</v>
      </c>
      <c r="G240" s="83"/>
      <c r="H240" s="310">
        <f t="shared" si="29"/>
        <v>0</v>
      </c>
      <c r="I240" s="100"/>
    </row>
    <row r="241" spans="2:10">
      <c r="B241" s="370"/>
      <c r="C241" s="28" t="s">
        <v>293</v>
      </c>
      <c r="D241" s="318" t="s">
        <v>282</v>
      </c>
      <c r="E241" s="346">
        <v>2</v>
      </c>
      <c r="F241" s="98" t="s">
        <v>3</v>
      </c>
      <c r="G241" s="83">
        <v>19000000</v>
      </c>
      <c r="H241" s="310">
        <f t="shared" si="29"/>
        <v>38000000</v>
      </c>
      <c r="I241" s="100" t="s">
        <v>366</v>
      </c>
    </row>
    <row r="242" spans="2:10" s="173" customFormat="1">
      <c r="B242" s="370"/>
      <c r="C242" s="62"/>
      <c r="D242" s="347" t="s">
        <v>278</v>
      </c>
      <c r="E242" s="348">
        <f>SUM(E236:E241)</f>
        <v>5</v>
      </c>
      <c r="F242" s="169" t="s">
        <v>3</v>
      </c>
      <c r="G242" s="183"/>
      <c r="H242" s="284">
        <f>SUM(H236:H241)</f>
        <v>706000000</v>
      </c>
      <c r="I242" s="316"/>
      <c r="J242" s="8"/>
    </row>
    <row r="243" spans="2:10">
      <c r="B243" s="370"/>
      <c r="C243" s="20" t="s">
        <v>53</v>
      </c>
      <c r="D243" s="349" t="s">
        <v>248</v>
      </c>
      <c r="E243" s="346"/>
      <c r="F243" s="139"/>
      <c r="G243" s="83"/>
      <c r="H243" s="310"/>
      <c r="I243" s="100"/>
    </row>
    <row r="244" spans="2:10">
      <c r="B244" s="370"/>
      <c r="C244" s="28" t="s">
        <v>294</v>
      </c>
      <c r="D244" s="308" t="s">
        <v>231</v>
      </c>
      <c r="E244" s="309"/>
      <c r="F244" s="98" t="s">
        <v>3</v>
      </c>
      <c r="G244" s="83"/>
      <c r="H244" s="310">
        <f t="shared" ref="H244" si="30">E244*G244</f>
        <v>0</v>
      </c>
      <c r="I244" s="100"/>
    </row>
    <row r="245" spans="2:10" s="173" customFormat="1">
      <c r="B245" s="370"/>
      <c r="C245" s="62"/>
      <c r="D245" s="353" t="s">
        <v>278</v>
      </c>
      <c r="E245" s="354">
        <f>SUM(E244:E244)</f>
        <v>0</v>
      </c>
      <c r="F245" s="169" t="s">
        <v>3</v>
      </c>
      <c r="G245" s="183"/>
      <c r="H245" s="284">
        <f>SUM(H244:H244)</f>
        <v>0</v>
      </c>
      <c r="I245" s="316"/>
      <c r="J245" s="8"/>
    </row>
    <row r="246" spans="2:10" s="120" customFormat="1" ht="21.75" customHeight="1" thickBot="1">
      <c r="B246" s="371"/>
      <c r="C246" s="67"/>
      <c r="D246" s="336" t="s">
        <v>277</v>
      </c>
      <c r="E246" s="294">
        <f>E204+E224+E228+E234+E242+E245</f>
        <v>5</v>
      </c>
      <c r="F246" s="328" t="s">
        <v>3</v>
      </c>
      <c r="G246" s="329"/>
      <c r="H246" s="295">
        <f>H204+H224+H228+H234+H242+H245</f>
        <v>706000000</v>
      </c>
      <c r="I246" s="319"/>
      <c r="J246" s="121"/>
    </row>
    <row r="247" spans="2:10" s="147" customFormat="1" ht="21.75" customHeight="1" thickBot="1">
      <c r="B247" s="192"/>
      <c r="C247" s="193"/>
      <c r="D247" s="194"/>
      <c r="E247" s="195">
        <f>+E31+E47+E66+E83+E91+E191+E246</f>
        <v>200060</v>
      </c>
      <c r="F247" s="196"/>
      <c r="G247" s="197"/>
      <c r="H247" s="197"/>
      <c r="I247" s="196"/>
      <c r="J247" s="198"/>
    </row>
    <row r="248" spans="2:10" s="147" customFormat="1" ht="12" customHeight="1">
      <c r="B248" s="192"/>
      <c r="C248" s="193"/>
      <c r="D248" s="194"/>
      <c r="E248" s="199"/>
      <c r="F248" s="196"/>
      <c r="G248" s="197"/>
      <c r="H248" s="197"/>
      <c r="I248" s="196"/>
      <c r="J248" s="200"/>
    </row>
    <row r="249" spans="2:10" s="147" customFormat="1" ht="21.75" customHeight="1">
      <c r="B249" s="192"/>
      <c r="C249" s="193"/>
      <c r="D249" s="194"/>
      <c r="E249" s="199"/>
      <c r="F249" s="196"/>
      <c r="G249" s="201" t="s">
        <v>343</v>
      </c>
      <c r="H249" s="202">
        <v>9750000000</v>
      </c>
      <c r="I249" s="196"/>
      <c r="J249" s="200"/>
    </row>
    <row r="250" spans="2:10" s="147" customFormat="1" ht="10.5" customHeight="1">
      <c r="B250" s="192"/>
      <c r="C250" s="193"/>
      <c r="D250" s="194"/>
      <c r="E250" s="199"/>
      <c r="F250" s="196"/>
      <c r="G250" s="201"/>
      <c r="H250" s="202"/>
      <c r="I250" s="196"/>
      <c r="J250" s="200"/>
    </row>
    <row r="251" spans="2:10" s="147" customFormat="1" ht="21.75" customHeight="1">
      <c r="B251" s="192"/>
      <c r="C251" s="193"/>
      <c r="D251" s="194"/>
      <c r="E251" s="203"/>
      <c r="F251" s="204"/>
      <c r="G251" s="205" t="s">
        <v>297</v>
      </c>
      <c r="H251" s="206">
        <f>+H31</f>
        <v>1964889890</v>
      </c>
      <c r="I251" s="196"/>
      <c r="J251" s="200"/>
    </row>
    <row r="252" spans="2:10" s="147" customFormat="1" ht="21.75" customHeight="1">
      <c r="B252" s="192"/>
      <c r="C252" s="193"/>
      <c r="D252" s="194"/>
      <c r="E252" s="203"/>
      <c r="F252" s="204"/>
      <c r="G252" s="205" t="s">
        <v>308</v>
      </c>
      <c r="H252" s="206">
        <f>+H47</f>
        <v>1813000000</v>
      </c>
      <c r="I252" s="196"/>
      <c r="J252" s="200"/>
    </row>
    <row r="253" spans="2:10" s="147" customFormat="1" ht="21.75" customHeight="1">
      <c r="B253" s="192"/>
      <c r="C253" s="193"/>
      <c r="D253" s="194"/>
      <c r="E253" s="203"/>
      <c r="F253" s="204"/>
      <c r="G253" s="205" t="s">
        <v>310</v>
      </c>
      <c r="H253" s="206">
        <f>+H66+H83</f>
        <v>260000000</v>
      </c>
      <c r="I253" s="196"/>
      <c r="J253" s="200"/>
    </row>
    <row r="254" spans="2:10" s="147" customFormat="1" ht="21.75" customHeight="1" thickBot="1">
      <c r="B254" s="192"/>
      <c r="C254" s="193"/>
      <c r="D254" s="194"/>
      <c r="E254" s="203"/>
      <c r="F254" s="204"/>
      <c r="G254" s="205" t="s">
        <v>309</v>
      </c>
      <c r="H254" s="207">
        <f>+H91+H191+H246</f>
        <v>4539610110</v>
      </c>
      <c r="I254" s="196"/>
      <c r="J254" s="200"/>
    </row>
    <row r="255" spans="2:10" s="147" customFormat="1" ht="21.75" customHeight="1">
      <c r="B255" s="192"/>
      <c r="C255" s="193"/>
      <c r="D255" s="194"/>
      <c r="E255" s="203"/>
      <c r="F255" s="204"/>
      <c r="G255" s="205" t="s">
        <v>351</v>
      </c>
      <c r="H255" s="206">
        <f>SUM(H251:H254)</f>
        <v>8577500000</v>
      </c>
      <c r="I255" s="196"/>
      <c r="J255" s="200"/>
    </row>
    <row r="256" spans="2:10" s="147" customFormat="1" ht="9.75" customHeight="1">
      <c r="B256" s="192"/>
      <c r="C256" s="193"/>
      <c r="D256" s="194"/>
      <c r="E256" s="203"/>
      <c r="F256" s="204"/>
      <c r="G256" s="205"/>
      <c r="H256" s="206"/>
      <c r="I256" s="196"/>
      <c r="J256" s="200"/>
    </row>
    <row r="257" spans="2:10" s="147" customFormat="1" ht="21.75" customHeight="1">
      <c r="B257" s="192"/>
      <c r="C257" s="193"/>
      <c r="D257" s="194"/>
      <c r="E257" s="199" t="s">
        <v>365</v>
      </c>
      <c r="F257" s="196"/>
      <c r="G257" s="208" t="s">
        <v>353</v>
      </c>
      <c r="H257" s="197">
        <f>H249-H268</f>
        <v>8577500000</v>
      </c>
      <c r="I257" s="196"/>
      <c r="J257" s="200"/>
    </row>
    <row r="258" spans="2:10" s="147" customFormat="1" ht="10.5" customHeight="1">
      <c r="B258" s="192"/>
      <c r="C258" s="193"/>
      <c r="D258" s="194"/>
      <c r="E258" s="199"/>
      <c r="F258" s="196"/>
      <c r="G258" s="208"/>
      <c r="H258" s="197"/>
      <c r="I258" s="196"/>
      <c r="J258" s="200"/>
    </row>
    <row r="259" spans="2:10" s="147" customFormat="1" ht="21.75" customHeight="1">
      <c r="B259" s="192"/>
      <c r="C259" s="193"/>
      <c r="D259" s="194"/>
      <c r="E259" s="203"/>
      <c r="F259" s="204"/>
      <c r="G259" s="205" t="s">
        <v>344</v>
      </c>
      <c r="H259" s="206">
        <v>0</v>
      </c>
      <c r="I259" s="196"/>
      <c r="J259" s="200"/>
    </row>
    <row r="260" spans="2:10" s="147" customFormat="1" ht="21.75" customHeight="1">
      <c r="B260" s="192"/>
      <c r="C260" s="193"/>
      <c r="D260" s="194"/>
      <c r="E260" s="203"/>
      <c r="F260" s="204"/>
      <c r="G260" s="205" t="s">
        <v>345</v>
      </c>
      <c r="H260" s="206">
        <v>0</v>
      </c>
      <c r="I260" s="196"/>
      <c r="J260" s="200"/>
    </row>
    <row r="261" spans="2:10" s="147" customFormat="1" ht="21.75" customHeight="1">
      <c r="B261" s="192"/>
      <c r="C261" s="193"/>
      <c r="D261" s="194"/>
      <c r="E261" s="203"/>
      <c r="F261" s="209"/>
      <c r="G261" s="205" t="s">
        <v>346</v>
      </c>
      <c r="H261" s="206">
        <v>585000000</v>
      </c>
      <c r="I261" s="210">
        <v>0.05</v>
      </c>
      <c r="J261" s="200"/>
    </row>
    <row r="262" spans="2:10" s="147" customFormat="1" ht="21.75" customHeight="1">
      <c r="B262" s="192"/>
      <c r="C262" s="193"/>
      <c r="D262" s="194"/>
      <c r="E262" s="203"/>
      <c r="F262" s="204"/>
      <c r="G262" s="205" t="s">
        <v>347</v>
      </c>
      <c r="H262" s="206">
        <f>IF($I$262*H249&gt;100000000,100000000,$I$262*H249)</f>
        <v>100000000</v>
      </c>
      <c r="I262" s="210">
        <v>0.05</v>
      </c>
      <c r="J262" s="200"/>
    </row>
    <row r="263" spans="2:10" s="147" customFormat="1" ht="21.75" customHeight="1">
      <c r="B263" s="192"/>
      <c r="C263" s="193"/>
      <c r="D263" s="194"/>
      <c r="E263" s="203"/>
      <c r="F263" s="204"/>
      <c r="G263" s="205" t="s">
        <v>348</v>
      </c>
      <c r="H263" s="206">
        <f>$I$263*H249</f>
        <v>108225000</v>
      </c>
      <c r="I263" s="210">
        <v>1.11E-2</v>
      </c>
      <c r="J263" s="200"/>
    </row>
    <row r="264" spans="2:10" s="147" customFormat="1" ht="21.75" customHeight="1">
      <c r="B264" s="192"/>
      <c r="C264" s="193"/>
      <c r="D264" s="194"/>
      <c r="E264" s="203"/>
      <c r="F264" s="204"/>
      <c r="G264" s="205" t="s">
        <v>404</v>
      </c>
      <c r="H264" s="206">
        <v>249275000</v>
      </c>
      <c r="I264" s="210">
        <v>2.7099999999999999E-2</v>
      </c>
      <c r="J264" s="200"/>
    </row>
    <row r="265" spans="2:10" s="147" customFormat="1" ht="21.75" customHeight="1">
      <c r="B265" s="192"/>
      <c r="C265" s="193"/>
      <c r="D265" s="194"/>
      <c r="E265" s="203"/>
      <c r="F265" s="204"/>
      <c r="G265" s="205" t="s">
        <v>405</v>
      </c>
      <c r="H265" s="206">
        <v>14950000</v>
      </c>
      <c r="I265" s="210">
        <v>0.01</v>
      </c>
      <c r="J265" s="200"/>
    </row>
    <row r="266" spans="2:10" s="147" customFormat="1" ht="21.75" customHeight="1">
      <c r="B266" s="192"/>
      <c r="C266" s="193"/>
      <c r="D266" s="194"/>
      <c r="E266" s="203"/>
      <c r="F266" s="204"/>
      <c r="G266" s="205" t="s">
        <v>349</v>
      </c>
      <c r="H266" s="206">
        <f>$I$266*H249</f>
        <v>66300000</v>
      </c>
      <c r="I266" s="210">
        <v>6.7999999999999996E-3</v>
      </c>
      <c r="J266" s="200"/>
    </row>
    <row r="267" spans="2:10" s="147" customFormat="1" ht="21.75" customHeight="1" thickBot="1">
      <c r="B267" s="192"/>
      <c r="C267" s="193"/>
      <c r="D267" s="194"/>
      <c r="E267" s="203"/>
      <c r="F267" s="204"/>
      <c r="G267" s="205" t="s">
        <v>350</v>
      </c>
      <c r="H267" s="207">
        <f>$I$267*H249</f>
        <v>48750000</v>
      </c>
      <c r="I267" s="210">
        <v>5.0000000000000001E-3</v>
      </c>
      <c r="J267" s="200"/>
    </row>
    <row r="268" spans="2:10" s="147" customFormat="1" ht="21.75" customHeight="1">
      <c r="B268" s="192"/>
      <c r="C268" s="193"/>
      <c r="D268" s="194"/>
      <c r="E268" s="203"/>
      <c r="F268" s="204"/>
      <c r="G268" s="205" t="s">
        <v>352</v>
      </c>
      <c r="H268" s="206">
        <f>SUM(H259:H267)</f>
        <v>1172500000</v>
      </c>
      <c r="I268" s="196"/>
      <c r="J268" s="200"/>
    </row>
    <row r="269" spans="2:10" s="147" customFormat="1" ht="6.75" customHeight="1">
      <c r="B269" s="192"/>
      <c r="C269" s="193"/>
      <c r="D269" s="194"/>
      <c r="E269" s="199"/>
      <c r="F269" s="196"/>
      <c r="G269" s="197"/>
      <c r="H269" s="197"/>
      <c r="I269" s="211"/>
      <c r="J269" s="200"/>
    </row>
    <row r="270" spans="2:10" s="214" customFormat="1" ht="26.25" customHeight="1">
      <c r="B270" s="212"/>
      <c r="C270" s="193"/>
      <c r="D270" s="213"/>
      <c r="F270" s="215"/>
      <c r="G270" s="216" t="s">
        <v>311</v>
      </c>
      <c r="H270" s="217">
        <f>H255+H268</f>
        <v>9750000000</v>
      </c>
      <c r="I270" s="218"/>
      <c r="J270" s="219"/>
    </row>
    <row r="271" spans="2:10" s="214" customFormat="1" ht="8.25" customHeight="1">
      <c r="B271" s="212"/>
      <c r="C271" s="193"/>
      <c r="D271" s="213"/>
      <c r="F271" s="215"/>
      <c r="G271" s="216"/>
      <c r="H271" s="217"/>
      <c r="I271" s="218"/>
      <c r="J271" s="219"/>
    </row>
    <row r="272" spans="2:10" s="214" customFormat="1" ht="26.25" customHeight="1">
      <c r="B272" s="212"/>
      <c r="C272" s="220"/>
      <c r="D272" s="213"/>
      <c r="E272" s="215"/>
      <c r="F272" s="215"/>
      <c r="G272" s="221" t="s">
        <v>354</v>
      </c>
      <c r="H272" s="222">
        <f>H249-H270</f>
        <v>0</v>
      </c>
      <c r="I272" s="275"/>
      <c r="J272" s="219"/>
    </row>
    <row r="273" spans="2:10" s="214" customFormat="1">
      <c r="B273" s="220"/>
      <c r="D273" s="213"/>
      <c r="E273" s="215"/>
      <c r="F273" s="215"/>
      <c r="G273" s="223"/>
      <c r="H273" s="223"/>
      <c r="I273" s="215"/>
      <c r="J273" s="219"/>
    </row>
  </sheetData>
  <mergeCells count="7">
    <mergeCell ref="J49:J51"/>
    <mergeCell ref="B192:B246"/>
    <mergeCell ref="B4:B31"/>
    <mergeCell ref="B32:B47"/>
    <mergeCell ref="B48:B66"/>
    <mergeCell ref="B67:B83"/>
    <mergeCell ref="B84:B91"/>
  </mergeCells>
  <pageMargins left="0.7" right="0.7" top="0.75" bottom="0.75" header="0.3" footer="0.3"/>
  <pageSetup paperSize="8" scale="56" fitToHeight="0" orientation="landscape" r:id="rId1"/>
  <rowBreaks count="1" manualBreakCount="1">
    <brk id="1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I273"/>
  <sheetViews>
    <sheetView zoomScale="70" zoomScaleNormal="70" workbookViewId="0">
      <selection activeCell="H34" sqref="H34"/>
    </sheetView>
  </sheetViews>
  <sheetFormatPr defaultColWidth="9" defaultRowHeight="15.75"/>
  <cols>
    <col min="1" max="1" width="2.140625" style="7" customWidth="1"/>
    <col min="2" max="2" width="8.85546875" style="1" customWidth="1"/>
    <col min="3" max="3" width="9.5703125" style="2" customWidth="1"/>
    <col min="4" max="4" width="50.5703125" style="9" customWidth="1"/>
    <col min="5" max="5" width="13.140625" style="4" bestFit="1" customWidth="1"/>
    <col min="6" max="6" width="9.42578125" style="4" customWidth="1"/>
    <col min="7" max="7" width="16.7109375" style="5" customWidth="1"/>
    <col min="8" max="8" width="25" style="5" customWidth="1"/>
    <col min="9" max="9" width="32.140625" style="4" customWidth="1"/>
    <col min="10" max="16384" width="9" style="7"/>
  </cols>
  <sheetData>
    <row r="1" spans="2:9" ht="31.5">
      <c r="D1" s="3" t="s">
        <v>342</v>
      </c>
      <c r="H1" s="6"/>
    </row>
    <row r="2" spans="2:9" ht="16.5" thickBot="1">
      <c r="H2" s="10"/>
    </row>
    <row r="3" spans="2:9" s="18" customFormat="1" ht="48" thickBot="1">
      <c r="B3" s="11"/>
      <c r="C3" s="12" t="s">
        <v>0</v>
      </c>
      <c r="D3" s="13" t="s">
        <v>1</v>
      </c>
      <c r="E3" s="14" t="s">
        <v>2</v>
      </c>
      <c r="F3" s="15" t="s">
        <v>62</v>
      </c>
      <c r="G3" s="15" t="s">
        <v>90</v>
      </c>
      <c r="H3" s="16" t="s">
        <v>299</v>
      </c>
      <c r="I3" s="17" t="s">
        <v>269</v>
      </c>
    </row>
    <row r="4" spans="2:9" s="27" customFormat="1" hidden="1">
      <c r="B4" s="369" t="s">
        <v>87</v>
      </c>
      <c r="C4" s="20" t="s">
        <v>335</v>
      </c>
      <c r="D4" s="21" t="s">
        <v>17</v>
      </c>
      <c r="E4" s="22"/>
      <c r="F4" s="23"/>
      <c r="G4" s="24"/>
      <c r="H4" s="25"/>
      <c r="I4" s="26"/>
    </row>
    <row r="5" spans="2:9" s="27" customFormat="1" hidden="1">
      <c r="B5" s="370"/>
      <c r="C5" s="28" t="s">
        <v>64</v>
      </c>
      <c r="D5" s="29" t="s">
        <v>93</v>
      </c>
      <c r="E5" s="30"/>
      <c r="F5" s="31" t="s">
        <v>3</v>
      </c>
      <c r="G5" s="32"/>
      <c r="H5" s="33">
        <f>E5*G5</f>
        <v>0</v>
      </c>
      <c r="I5" s="34"/>
    </row>
    <row r="6" spans="2:9" s="27" customFormat="1" hidden="1">
      <c r="B6" s="370"/>
      <c r="C6" s="28" t="s">
        <v>65</v>
      </c>
      <c r="D6" s="29" t="s">
        <v>92</v>
      </c>
      <c r="E6" s="30"/>
      <c r="F6" s="31" t="s">
        <v>3</v>
      </c>
      <c r="G6" s="32"/>
      <c r="H6" s="33">
        <f t="shared" ref="H6:H11" si="0">E6*G6</f>
        <v>0</v>
      </c>
      <c r="I6" s="34"/>
    </row>
    <row r="7" spans="2:9" s="27" customFormat="1" hidden="1">
      <c r="B7" s="370"/>
      <c r="C7" s="28" t="s">
        <v>66</v>
      </c>
      <c r="D7" s="29" t="s">
        <v>313</v>
      </c>
      <c r="E7" s="30"/>
      <c r="F7" s="31" t="s">
        <v>3</v>
      </c>
      <c r="G7" s="32"/>
      <c r="H7" s="33">
        <f t="shared" si="0"/>
        <v>0</v>
      </c>
      <c r="I7" s="34"/>
    </row>
    <row r="8" spans="2:9" s="27" customFormat="1" hidden="1">
      <c r="B8" s="370"/>
      <c r="C8" s="28" t="s">
        <v>67</v>
      </c>
      <c r="D8" s="29" t="s">
        <v>94</v>
      </c>
      <c r="E8" s="30"/>
      <c r="F8" s="31" t="s">
        <v>3</v>
      </c>
      <c r="G8" s="32"/>
      <c r="H8" s="33">
        <f t="shared" si="0"/>
        <v>0</v>
      </c>
      <c r="I8" s="34"/>
    </row>
    <row r="9" spans="2:9" s="27" customFormat="1" hidden="1">
      <c r="B9" s="370"/>
      <c r="C9" s="28" t="s">
        <v>68</v>
      </c>
      <c r="D9" s="29" t="s">
        <v>95</v>
      </c>
      <c r="E9" s="30"/>
      <c r="F9" s="31" t="s">
        <v>3</v>
      </c>
      <c r="G9" s="32"/>
      <c r="H9" s="33">
        <f t="shared" si="0"/>
        <v>0</v>
      </c>
      <c r="I9" s="34"/>
    </row>
    <row r="10" spans="2:9" s="27" customFormat="1" hidden="1">
      <c r="B10" s="370"/>
      <c r="C10" s="28" t="s">
        <v>69</v>
      </c>
      <c r="D10" s="240" t="s">
        <v>386</v>
      </c>
      <c r="E10" s="241"/>
      <c r="F10" s="242" t="s">
        <v>3</v>
      </c>
      <c r="G10" s="243">
        <f>25000000+7444945</f>
        <v>32444945</v>
      </c>
      <c r="H10" s="244">
        <f t="shared" si="0"/>
        <v>0</v>
      </c>
      <c r="I10" s="245" t="s">
        <v>388</v>
      </c>
    </row>
    <row r="11" spans="2:9" s="27" customFormat="1" hidden="1">
      <c r="B11" s="370"/>
      <c r="C11" s="28" t="s">
        <v>70</v>
      </c>
      <c r="D11" s="240" t="s">
        <v>387</v>
      </c>
      <c r="E11" s="241"/>
      <c r="F11" s="242" t="s">
        <v>3</v>
      </c>
      <c r="G11" s="243">
        <f>25000000+7444945</f>
        <v>32444945</v>
      </c>
      <c r="H11" s="244">
        <f t="shared" si="0"/>
        <v>0</v>
      </c>
      <c r="I11" s="245" t="s">
        <v>388</v>
      </c>
    </row>
    <row r="12" spans="2:9" s="43" customFormat="1" ht="18.75" hidden="1" customHeight="1">
      <c r="B12" s="370"/>
      <c r="C12" s="36"/>
      <c r="D12" s="37" t="s">
        <v>298</v>
      </c>
      <c r="E12" s="38"/>
      <c r="F12" s="39" t="s">
        <v>3</v>
      </c>
      <c r="G12" s="40"/>
      <c r="H12" s="41">
        <f>SUM(H5:H11)</f>
        <v>0</v>
      </c>
      <c r="I12" s="42"/>
    </row>
    <row r="13" spans="2:9" s="45" customFormat="1" ht="16.5" hidden="1" customHeight="1">
      <c r="B13" s="370"/>
      <c r="C13" s="20" t="s">
        <v>336</v>
      </c>
      <c r="D13" s="44" t="s">
        <v>300</v>
      </c>
      <c r="E13" s="30"/>
      <c r="F13" s="31"/>
      <c r="G13" s="32"/>
      <c r="H13" s="33"/>
      <c r="I13" s="34"/>
    </row>
    <row r="14" spans="2:9" s="45" customFormat="1" hidden="1">
      <c r="B14" s="370"/>
      <c r="C14" s="47" t="s">
        <v>78</v>
      </c>
      <c r="D14" s="29" t="s">
        <v>55</v>
      </c>
      <c r="E14" s="48"/>
      <c r="F14" s="49" t="s">
        <v>3</v>
      </c>
      <c r="G14" s="50"/>
      <c r="H14" s="33">
        <f t="shared" ref="H14:H19" si="1">E14*G14</f>
        <v>0</v>
      </c>
      <c r="I14" s="51"/>
    </row>
    <row r="15" spans="2:9" s="45" customFormat="1" hidden="1">
      <c r="B15" s="370"/>
      <c r="C15" s="47" t="s">
        <v>79</v>
      </c>
      <c r="D15" s="29" t="s">
        <v>71</v>
      </c>
      <c r="E15" s="48"/>
      <c r="F15" s="49" t="s">
        <v>3</v>
      </c>
      <c r="G15" s="50"/>
      <c r="H15" s="33">
        <f t="shared" si="1"/>
        <v>0</v>
      </c>
      <c r="I15" s="51"/>
    </row>
    <row r="16" spans="2:9" s="45" customFormat="1" hidden="1">
      <c r="B16" s="370"/>
      <c r="C16" s="47" t="s">
        <v>80</v>
      </c>
      <c r="D16" s="29" t="s">
        <v>54</v>
      </c>
      <c r="E16" s="48"/>
      <c r="F16" s="49" t="s">
        <v>3</v>
      </c>
      <c r="G16" s="50"/>
      <c r="H16" s="33">
        <f t="shared" si="1"/>
        <v>0</v>
      </c>
      <c r="I16" s="51"/>
    </row>
    <row r="17" spans="2:9" s="45" customFormat="1" hidden="1">
      <c r="B17" s="370"/>
      <c r="C17" s="47" t="s">
        <v>81</v>
      </c>
      <c r="D17" s="29" t="s">
        <v>56</v>
      </c>
      <c r="E17" s="48"/>
      <c r="F17" s="49" t="s">
        <v>3</v>
      </c>
      <c r="G17" s="50"/>
      <c r="H17" s="33">
        <f t="shared" si="1"/>
        <v>0</v>
      </c>
      <c r="I17" s="51"/>
    </row>
    <row r="18" spans="2:9" s="45" customFormat="1" hidden="1">
      <c r="B18" s="370"/>
      <c r="C18" s="47" t="s">
        <v>82</v>
      </c>
      <c r="D18" s="29" t="s">
        <v>57</v>
      </c>
      <c r="E18" s="53"/>
      <c r="F18" s="49" t="s">
        <v>3</v>
      </c>
      <c r="G18" s="54"/>
      <c r="H18" s="33">
        <f t="shared" si="1"/>
        <v>0</v>
      </c>
      <c r="I18" s="55"/>
    </row>
    <row r="19" spans="2:9" s="61" customFormat="1" hidden="1">
      <c r="B19" s="370"/>
      <c r="C19" s="47" t="s">
        <v>312</v>
      </c>
      <c r="D19" s="56" t="s">
        <v>301</v>
      </c>
      <c r="E19" s="57"/>
      <c r="F19" s="49" t="s">
        <v>3</v>
      </c>
      <c r="G19" s="58"/>
      <c r="H19" s="59">
        <f t="shared" si="1"/>
        <v>0</v>
      </c>
      <c r="I19" s="60"/>
    </row>
    <row r="20" spans="2:9" s="63" customFormat="1" ht="19.5" hidden="1" customHeight="1">
      <c r="B20" s="370"/>
      <c r="C20" s="62"/>
      <c r="D20" s="37" t="s">
        <v>302</v>
      </c>
      <c r="E20" s="38"/>
      <c r="F20" s="39" t="s">
        <v>3</v>
      </c>
      <c r="G20" s="40"/>
      <c r="H20" s="41">
        <f>SUM(H14:H19)</f>
        <v>0</v>
      </c>
      <c r="I20" s="42"/>
    </row>
    <row r="21" spans="2:9" s="45" customFormat="1" ht="16.5" hidden="1" customHeight="1">
      <c r="B21" s="370"/>
      <c r="C21" s="20" t="s">
        <v>337</v>
      </c>
      <c r="D21" s="44" t="s">
        <v>303</v>
      </c>
      <c r="E21" s="30"/>
      <c r="F21" s="31"/>
      <c r="G21" s="32"/>
      <c r="H21" s="33"/>
      <c r="I21" s="34"/>
    </row>
    <row r="22" spans="2:9" s="45" customFormat="1" ht="90" hidden="1">
      <c r="B22" s="370"/>
      <c r="C22" s="47" t="s">
        <v>83</v>
      </c>
      <c r="D22" s="29" t="s">
        <v>54</v>
      </c>
      <c r="E22" s="48"/>
      <c r="F22" s="49" t="s">
        <v>3</v>
      </c>
      <c r="G22" s="64">
        <v>9500</v>
      </c>
      <c r="H22" s="33">
        <f t="shared" ref="H22:H25" si="2">E22*G22</f>
        <v>0</v>
      </c>
      <c r="I22" s="65" t="s">
        <v>355</v>
      </c>
    </row>
    <row r="23" spans="2:9" s="45" customFormat="1" hidden="1">
      <c r="B23" s="370"/>
      <c r="C23" s="47" t="s">
        <v>84</v>
      </c>
      <c r="D23" s="29" t="s">
        <v>56</v>
      </c>
      <c r="E23" s="48"/>
      <c r="F23" s="49" t="s">
        <v>3</v>
      </c>
      <c r="G23" s="50"/>
      <c r="H23" s="33">
        <f t="shared" si="2"/>
        <v>0</v>
      </c>
      <c r="I23" s="51"/>
    </row>
    <row r="24" spans="2:9" s="45" customFormat="1" hidden="1">
      <c r="B24" s="370"/>
      <c r="C24" s="47" t="s">
        <v>85</v>
      </c>
      <c r="D24" s="29" t="s">
        <v>57</v>
      </c>
      <c r="E24" s="48"/>
      <c r="F24" s="49" t="s">
        <v>3</v>
      </c>
      <c r="G24" s="50"/>
      <c r="H24" s="33">
        <f t="shared" si="2"/>
        <v>0</v>
      </c>
      <c r="I24" s="51"/>
    </row>
    <row r="25" spans="2:9" s="61" customFormat="1" hidden="1">
      <c r="B25" s="370"/>
      <c r="C25" s="47" t="s">
        <v>86</v>
      </c>
      <c r="D25" s="56" t="s">
        <v>304</v>
      </c>
      <c r="E25" s="57"/>
      <c r="F25" s="49" t="s">
        <v>3</v>
      </c>
      <c r="G25" s="58"/>
      <c r="H25" s="59">
        <f t="shared" si="2"/>
        <v>0</v>
      </c>
      <c r="I25" s="60"/>
    </row>
    <row r="26" spans="2:9" s="63" customFormat="1" ht="19.5" hidden="1" customHeight="1">
      <c r="B26" s="370"/>
      <c r="C26" s="62"/>
      <c r="D26" s="37" t="s">
        <v>305</v>
      </c>
      <c r="E26" s="38"/>
      <c r="F26" s="39" t="s">
        <v>3</v>
      </c>
      <c r="G26" s="40"/>
      <c r="H26" s="41">
        <f>SUM(H22:H25)</f>
        <v>0</v>
      </c>
      <c r="I26" s="42"/>
    </row>
    <row r="27" spans="2:9" s="45" customFormat="1" ht="16.5" hidden="1" customHeight="1">
      <c r="B27" s="370"/>
      <c r="C27" s="20" t="s">
        <v>338</v>
      </c>
      <c r="D27" s="44" t="s">
        <v>88</v>
      </c>
      <c r="E27" s="30"/>
      <c r="F27" s="31"/>
      <c r="G27" s="32"/>
      <c r="H27" s="33"/>
      <c r="I27" s="34"/>
    </row>
    <row r="28" spans="2:9" s="45" customFormat="1" hidden="1">
      <c r="B28" s="370"/>
      <c r="C28" s="47" t="s">
        <v>306</v>
      </c>
      <c r="D28" s="56" t="s">
        <v>58</v>
      </c>
      <c r="E28" s="48"/>
      <c r="F28" s="49" t="s">
        <v>3</v>
      </c>
      <c r="G28" s="50"/>
      <c r="H28" s="33">
        <f>E28*G28</f>
        <v>0</v>
      </c>
      <c r="I28" s="51"/>
    </row>
    <row r="29" spans="2:9" s="61" customFormat="1" hidden="1">
      <c r="B29" s="370"/>
      <c r="C29" s="47" t="s">
        <v>307</v>
      </c>
      <c r="D29" s="56" t="s">
        <v>153</v>
      </c>
      <c r="E29" s="57"/>
      <c r="F29" s="49" t="s">
        <v>3</v>
      </c>
      <c r="G29" s="58"/>
      <c r="H29" s="59">
        <f t="shared" ref="H29" si="3">E29*G29</f>
        <v>0</v>
      </c>
      <c r="I29" s="60"/>
    </row>
    <row r="30" spans="2:9" s="63" customFormat="1" ht="19.5" hidden="1" customHeight="1">
      <c r="B30" s="370"/>
      <c r="C30" s="62"/>
      <c r="D30" s="37" t="s">
        <v>89</v>
      </c>
      <c r="E30" s="38"/>
      <c r="F30" s="39" t="s">
        <v>3</v>
      </c>
      <c r="G30" s="40"/>
      <c r="H30" s="41">
        <f>SUM(H28:H29)</f>
        <v>0</v>
      </c>
      <c r="I30" s="42"/>
    </row>
    <row r="31" spans="2:9" s="61" customFormat="1" ht="19.5" hidden="1" customHeight="1" thickBot="1">
      <c r="B31" s="371"/>
      <c r="C31" s="67"/>
      <c r="D31" s="68" t="s">
        <v>297</v>
      </c>
      <c r="E31" s="69"/>
      <c r="F31" s="70" t="s">
        <v>3</v>
      </c>
      <c r="G31" s="71"/>
      <c r="H31" s="72">
        <f>+H12+H26+H30+H20</f>
        <v>0</v>
      </c>
      <c r="I31" s="73"/>
    </row>
    <row r="32" spans="2:9" s="61" customFormat="1" hidden="1">
      <c r="B32" s="369" t="s">
        <v>120</v>
      </c>
      <c r="C32" s="74" t="s">
        <v>23</v>
      </c>
      <c r="D32" s="75" t="s">
        <v>96</v>
      </c>
      <c r="E32" s="76"/>
      <c r="F32" s="77"/>
      <c r="G32" s="78"/>
      <c r="H32" s="79"/>
      <c r="I32" s="80"/>
    </row>
    <row r="33" spans="1:9" s="61" customFormat="1" ht="204.75" hidden="1">
      <c r="B33" s="370"/>
      <c r="C33" s="47" t="s">
        <v>97</v>
      </c>
      <c r="D33" s="82" t="s">
        <v>101</v>
      </c>
      <c r="E33" s="30"/>
      <c r="F33" s="49" t="s">
        <v>3</v>
      </c>
      <c r="G33" s="83">
        <v>52000000</v>
      </c>
      <c r="H33" s="33">
        <f t="shared" ref="H33:H35" si="4">E33*G33</f>
        <v>0</v>
      </c>
      <c r="I33" s="84" t="s">
        <v>356</v>
      </c>
    </row>
    <row r="34" spans="1:9" s="61" customFormat="1" ht="204.75">
      <c r="B34" s="370"/>
      <c r="C34" s="47" t="s">
        <v>98</v>
      </c>
      <c r="D34" s="270" t="s">
        <v>102</v>
      </c>
      <c r="E34" s="241">
        <v>4</v>
      </c>
      <c r="F34" s="250" t="s">
        <v>3</v>
      </c>
      <c r="G34" s="251">
        <v>55000000</v>
      </c>
      <c r="H34" s="244">
        <f t="shared" si="4"/>
        <v>220000000</v>
      </c>
      <c r="I34" s="258" t="str">
        <f>I33</f>
        <v>A gyűjtőkörzetben mind vegyes, mind a házhoz menő szelektív gyűjtés hatékonyságának növelését követően a szállítási kapacitást is igazítani szükséges az elvárt többletmennyiséghez. A jelenlegi járműparkkal nem lehet az elvárt színvonalú szolgáltatást nyújtani, így a jövőben várható elkülönítetten gyűjtött hulladék mennyiség növekedése indokoltá teszi új gyűjtőjárművek beszerzését.</v>
      </c>
    </row>
    <row r="35" spans="1:9" s="61" customFormat="1" hidden="1">
      <c r="B35" s="370"/>
      <c r="C35" s="47" t="s">
        <v>99</v>
      </c>
      <c r="D35" s="82" t="s">
        <v>104</v>
      </c>
      <c r="E35" s="30"/>
      <c r="F35" s="49" t="s">
        <v>3</v>
      </c>
      <c r="G35" s="85"/>
      <c r="H35" s="33">
        <f t="shared" si="4"/>
        <v>0</v>
      </c>
      <c r="I35" s="86"/>
    </row>
    <row r="36" spans="1:9" s="61" customFormat="1" ht="16.5" customHeight="1">
      <c r="B36" s="370"/>
      <c r="C36" s="20"/>
      <c r="D36" s="87" t="s">
        <v>5</v>
      </c>
      <c r="E36" s="88">
        <f>SUM(E33:E35)</f>
        <v>4</v>
      </c>
      <c r="F36" s="39" t="s">
        <v>3</v>
      </c>
      <c r="G36" s="40"/>
      <c r="H36" s="89">
        <f>SUM(H33:H35)</f>
        <v>220000000</v>
      </c>
      <c r="I36" s="90"/>
    </row>
    <row r="37" spans="1:9" s="61" customFormat="1" ht="16.5" hidden="1" customHeight="1">
      <c r="B37" s="370"/>
      <c r="C37" s="92" t="s">
        <v>24</v>
      </c>
      <c r="D37" s="21" t="s">
        <v>6</v>
      </c>
      <c r="E37" s="48"/>
      <c r="F37" s="23"/>
      <c r="G37" s="24"/>
      <c r="H37" s="25"/>
      <c r="I37" s="93"/>
    </row>
    <row r="38" spans="1:9" s="45" customFormat="1" ht="63" hidden="1">
      <c r="B38" s="370"/>
      <c r="C38" s="94" t="s">
        <v>72</v>
      </c>
      <c r="D38" s="82" t="s">
        <v>103</v>
      </c>
      <c r="E38" s="30"/>
      <c r="F38" s="49" t="s">
        <v>3</v>
      </c>
      <c r="G38" s="235">
        <v>45000000</v>
      </c>
      <c r="H38" s="33">
        <f t="shared" ref="H38:H43" si="5">E38*G38</f>
        <v>0</v>
      </c>
      <c r="I38" s="84" t="s">
        <v>379</v>
      </c>
    </row>
    <row r="39" spans="1:9" s="61" customFormat="1" ht="47.25" hidden="1">
      <c r="B39" s="370"/>
      <c r="C39" s="94" t="s">
        <v>73</v>
      </c>
      <c r="D39" s="95" t="s">
        <v>7</v>
      </c>
      <c r="E39" s="30"/>
      <c r="F39" s="31" t="s">
        <v>3</v>
      </c>
      <c r="G39" s="235">
        <v>13000000</v>
      </c>
      <c r="H39" s="33">
        <f t="shared" si="5"/>
        <v>0</v>
      </c>
      <c r="I39" s="84" t="s">
        <v>357</v>
      </c>
    </row>
    <row r="40" spans="1:9" s="61" customFormat="1" hidden="1">
      <c r="B40" s="370"/>
      <c r="C40" s="94" t="s">
        <v>74</v>
      </c>
      <c r="D40" s="96" t="s">
        <v>8</v>
      </c>
      <c r="E40" s="97"/>
      <c r="F40" s="98" t="s">
        <v>3</v>
      </c>
      <c r="G40" s="83"/>
      <c r="H40" s="33">
        <f t="shared" si="5"/>
        <v>0</v>
      </c>
      <c r="I40" s="99"/>
    </row>
    <row r="41" spans="1:9" s="61" customFormat="1" hidden="1">
      <c r="B41" s="370"/>
      <c r="C41" s="94" t="s">
        <v>75</v>
      </c>
      <c r="D41" s="96" t="s">
        <v>59</v>
      </c>
      <c r="E41" s="97"/>
      <c r="F41" s="98" t="s">
        <v>3</v>
      </c>
      <c r="G41" s="83"/>
      <c r="H41" s="33">
        <f t="shared" si="5"/>
        <v>0</v>
      </c>
      <c r="I41" s="99"/>
    </row>
    <row r="42" spans="1:9" s="61" customFormat="1" ht="78.75" hidden="1">
      <c r="B42" s="370"/>
      <c r="C42" s="94" t="s">
        <v>76</v>
      </c>
      <c r="D42" s="96" t="s">
        <v>105</v>
      </c>
      <c r="E42" s="97"/>
      <c r="F42" s="98" t="s">
        <v>3</v>
      </c>
      <c r="G42" s="235">
        <v>39000000</v>
      </c>
      <c r="H42" s="33">
        <f t="shared" si="5"/>
        <v>0</v>
      </c>
      <c r="I42" s="99" t="s">
        <v>380</v>
      </c>
    </row>
    <row r="43" spans="1:9" s="61" customFormat="1" hidden="1">
      <c r="B43" s="370"/>
      <c r="C43" s="94" t="s">
        <v>77</v>
      </c>
      <c r="D43" s="96" t="s">
        <v>60</v>
      </c>
      <c r="E43" s="97"/>
      <c r="F43" s="98" t="s">
        <v>3</v>
      </c>
      <c r="G43" s="83"/>
      <c r="H43" s="33">
        <f t="shared" si="5"/>
        <v>0</v>
      </c>
      <c r="I43" s="100"/>
    </row>
    <row r="44" spans="1:9" s="61" customFormat="1" ht="16.5" hidden="1" customHeight="1">
      <c r="B44" s="370"/>
      <c r="C44" s="94"/>
      <c r="D44" s="87" t="s">
        <v>9</v>
      </c>
      <c r="E44" s="88"/>
      <c r="F44" s="39" t="s">
        <v>3</v>
      </c>
      <c r="G44" s="40"/>
      <c r="H44" s="89">
        <f>SUM(H38:H43)</f>
        <v>0</v>
      </c>
      <c r="I44" s="42"/>
    </row>
    <row r="45" spans="1:9" s="61" customFormat="1" ht="16.5" hidden="1" customHeight="1">
      <c r="B45" s="370"/>
      <c r="C45" s="92" t="s">
        <v>36</v>
      </c>
      <c r="D45" s="21" t="s">
        <v>121</v>
      </c>
      <c r="E45" s="57"/>
      <c r="F45" s="101"/>
      <c r="G45" s="102"/>
      <c r="H45" s="103"/>
      <c r="I45" s="104"/>
    </row>
    <row r="46" spans="1:9" s="61" customFormat="1" ht="16.5" hidden="1" customHeight="1">
      <c r="B46" s="370"/>
      <c r="C46" s="94" t="s">
        <v>100</v>
      </c>
      <c r="D46" s="82" t="s">
        <v>121</v>
      </c>
      <c r="E46" s="57"/>
      <c r="F46" s="98" t="s">
        <v>3</v>
      </c>
      <c r="G46" s="102"/>
      <c r="H46" s="33">
        <f t="shared" ref="H46" si="6">E46*G46</f>
        <v>0</v>
      </c>
      <c r="I46" s="104"/>
    </row>
    <row r="47" spans="1:9" s="61" customFormat="1" ht="16.5" customHeight="1" thickBot="1">
      <c r="B47" s="371"/>
      <c r="C47" s="67"/>
      <c r="D47" s="105" t="s">
        <v>10</v>
      </c>
      <c r="E47" s="69">
        <f>+E44+E36+E46</f>
        <v>4</v>
      </c>
      <c r="F47" s="70" t="s">
        <v>3</v>
      </c>
      <c r="G47" s="71"/>
      <c r="H47" s="106">
        <f>+H44+H36+H46</f>
        <v>220000000</v>
      </c>
      <c r="I47" s="73"/>
    </row>
    <row r="48" spans="1:9" s="108" customFormat="1" hidden="1">
      <c r="A48" s="107"/>
      <c r="B48" s="372" t="s">
        <v>114</v>
      </c>
      <c r="C48" s="92" t="s">
        <v>25</v>
      </c>
      <c r="D48" s="21" t="s">
        <v>11</v>
      </c>
      <c r="E48" s="48"/>
      <c r="F48" s="23"/>
      <c r="G48" s="24"/>
      <c r="H48" s="25"/>
      <c r="I48" s="93"/>
    </row>
    <row r="49" spans="2:9" s="61" customFormat="1" hidden="1">
      <c r="B49" s="373"/>
      <c r="C49" s="94" t="s">
        <v>115</v>
      </c>
      <c r="D49" s="95" t="s">
        <v>106</v>
      </c>
      <c r="E49" s="30"/>
      <c r="F49" s="110" t="s">
        <v>3</v>
      </c>
      <c r="G49" s="111">
        <v>69000000</v>
      </c>
      <c r="H49" s="33">
        <f t="shared" ref="H49:H53" si="7">E49*G49</f>
        <v>0</v>
      </c>
      <c r="I49" s="84" t="s">
        <v>358</v>
      </c>
    </row>
    <row r="50" spans="2:9" s="61" customFormat="1" ht="17.25" hidden="1" customHeight="1">
      <c r="B50" s="373"/>
      <c r="C50" s="94" t="s">
        <v>116</v>
      </c>
      <c r="D50" s="95" t="s">
        <v>12</v>
      </c>
      <c r="E50" s="30"/>
      <c r="F50" s="110" t="s">
        <v>3</v>
      </c>
      <c r="G50" s="235">
        <v>31000000</v>
      </c>
      <c r="H50" s="33">
        <f t="shared" si="7"/>
        <v>0</v>
      </c>
      <c r="I50" s="84" t="s">
        <v>358</v>
      </c>
    </row>
    <row r="51" spans="2:9" s="61" customFormat="1" ht="17.25" hidden="1" customHeight="1">
      <c r="B51" s="373"/>
      <c r="C51" s="94" t="s">
        <v>117</v>
      </c>
      <c r="D51" s="95" t="s">
        <v>15</v>
      </c>
      <c r="E51" s="30"/>
      <c r="F51" s="110" t="s">
        <v>3</v>
      </c>
      <c r="G51" s="111">
        <v>12500000</v>
      </c>
      <c r="H51" s="33">
        <f t="shared" si="7"/>
        <v>0</v>
      </c>
      <c r="I51" s="84" t="s">
        <v>358</v>
      </c>
    </row>
    <row r="52" spans="2:9" s="61" customFormat="1" ht="31.5" hidden="1" customHeight="1">
      <c r="B52" s="373"/>
      <c r="C52" s="94" t="s">
        <v>118</v>
      </c>
      <c r="D52" s="82" t="s">
        <v>314</v>
      </c>
      <c r="E52" s="30"/>
      <c r="F52" s="110" t="s">
        <v>3</v>
      </c>
      <c r="G52" s="111"/>
      <c r="H52" s="33">
        <f t="shared" si="7"/>
        <v>0</v>
      </c>
      <c r="I52" s="86"/>
    </row>
    <row r="53" spans="2:9" s="61" customFormat="1" hidden="1">
      <c r="B53" s="373"/>
      <c r="C53" s="94" t="s">
        <v>119</v>
      </c>
      <c r="D53" s="82" t="s">
        <v>107</v>
      </c>
      <c r="E53" s="30"/>
      <c r="F53" s="110" t="s">
        <v>3</v>
      </c>
      <c r="G53" s="111"/>
      <c r="H53" s="33">
        <f t="shared" si="7"/>
        <v>0</v>
      </c>
      <c r="I53" s="86"/>
    </row>
    <row r="54" spans="2:9" s="61" customFormat="1" ht="16.5" hidden="1" customHeight="1">
      <c r="B54" s="373"/>
      <c r="C54" s="28"/>
      <c r="D54" s="87" t="s">
        <v>13</v>
      </c>
      <c r="E54" s="88"/>
      <c r="F54" s="112" t="s">
        <v>3</v>
      </c>
      <c r="G54" s="113"/>
      <c r="H54" s="89">
        <f>SUM(H49:H53)</f>
        <v>0</v>
      </c>
      <c r="I54" s="90"/>
    </row>
    <row r="55" spans="2:9" s="61" customFormat="1" ht="16.5" hidden="1" customHeight="1">
      <c r="B55" s="373"/>
      <c r="C55" s="92" t="s">
        <v>26</v>
      </c>
      <c r="D55" s="21" t="s">
        <v>108</v>
      </c>
      <c r="E55" s="48"/>
      <c r="F55" s="114"/>
      <c r="G55" s="115"/>
      <c r="H55" s="25"/>
      <c r="I55" s="93"/>
    </row>
    <row r="56" spans="2:9" s="120" customFormat="1">
      <c r="B56" s="373"/>
      <c r="C56" s="94" t="s">
        <v>125</v>
      </c>
      <c r="D56" s="95" t="s">
        <v>110</v>
      </c>
      <c r="E56" s="276">
        <v>1</v>
      </c>
      <c r="F56" s="117" t="s">
        <v>3</v>
      </c>
      <c r="G56" s="118">
        <v>60000000</v>
      </c>
      <c r="H56" s="33">
        <f t="shared" ref="H56:H62" si="8">E56*G56</f>
        <v>60000000</v>
      </c>
      <c r="I56" s="119"/>
    </row>
    <row r="57" spans="2:9" s="120" customFormat="1" hidden="1">
      <c r="B57" s="373"/>
      <c r="C57" s="94" t="s">
        <v>126</v>
      </c>
      <c r="D57" s="271" t="s">
        <v>317</v>
      </c>
      <c r="E57" s="272"/>
      <c r="F57" s="273" t="s">
        <v>3</v>
      </c>
      <c r="G57" s="274">
        <v>130000000</v>
      </c>
      <c r="H57" s="239">
        <f t="shared" si="8"/>
        <v>0</v>
      </c>
      <c r="I57" s="84" t="s">
        <v>358</v>
      </c>
    </row>
    <row r="58" spans="2:9" s="120" customFormat="1" hidden="1">
      <c r="B58" s="373"/>
      <c r="C58" s="94" t="s">
        <v>127</v>
      </c>
      <c r="D58" s="95" t="s">
        <v>318</v>
      </c>
      <c r="E58" s="116"/>
      <c r="F58" s="117" t="s">
        <v>3</v>
      </c>
      <c r="G58" s="118"/>
      <c r="H58" s="33">
        <f t="shared" si="8"/>
        <v>0</v>
      </c>
      <c r="I58" s="119"/>
    </row>
    <row r="59" spans="2:9" s="61" customFormat="1" ht="16.5" hidden="1" customHeight="1">
      <c r="B59" s="373"/>
      <c r="C59" s="94" t="s">
        <v>128</v>
      </c>
      <c r="D59" s="95" t="s">
        <v>111</v>
      </c>
      <c r="E59" s="116"/>
      <c r="F59" s="117" t="s">
        <v>3</v>
      </c>
      <c r="G59" s="118"/>
      <c r="H59" s="33">
        <f t="shared" si="8"/>
        <v>0</v>
      </c>
      <c r="I59" s="119"/>
    </row>
    <row r="60" spans="2:9" s="61" customFormat="1" ht="16.5" hidden="1" customHeight="1">
      <c r="B60" s="373"/>
      <c r="C60" s="94" t="s">
        <v>129</v>
      </c>
      <c r="D60" s="95" t="s">
        <v>112</v>
      </c>
      <c r="E60" s="116"/>
      <c r="F60" s="117" t="s">
        <v>3</v>
      </c>
      <c r="G60" s="118"/>
      <c r="H60" s="33">
        <f t="shared" si="8"/>
        <v>0</v>
      </c>
      <c r="I60" s="119"/>
    </row>
    <row r="61" spans="2:9" s="120" customFormat="1">
      <c r="B61" s="373"/>
      <c r="C61" s="94" t="s">
        <v>315</v>
      </c>
      <c r="D61" s="95" t="s">
        <v>113</v>
      </c>
      <c r="E61" s="276">
        <v>1</v>
      </c>
      <c r="F61" s="117" t="s">
        <v>3</v>
      </c>
      <c r="G61" s="118">
        <v>64000000</v>
      </c>
      <c r="H61" s="33">
        <f t="shared" si="8"/>
        <v>64000000</v>
      </c>
      <c r="I61" s="119"/>
    </row>
    <row r="62" spans="2:9" s="120" customFormat="1" ht="16.5" hidden="1" customHeight="1">
      <c r="B62" s="373"/>
      <c r="C62" s="94" t="s">
        <v>316</v>
      </c>
      <c r="D62" s="95" t="s">
        <v>122</v>
      </c>
      <c r="E62" s="116"/>
      <c r="F62" s="117" t="s">
        <v>3</v>
      </c>
      <c r="G62" s="118"/>
      <c r="H62" s="33">
        <f t="shared" si="8"/>
        <v>0</v>
      </c>
      <c r="I62" s="119"/>
    </row>
    <row r="63" spans="2:9" s="61" customFormat="1" ht="16.5" customHeight="1">
      <c r="B63" s="373"/>
      <c r="C63" s="28"/>
      <c r="D63" s="87" t="s">
        <v>123</v>
      </c>
      <c r="E63" s="88">
        <f>SUM(E56:E62)</f>
        <v>2</v>
      </c>
      <c r="F63" s="112" t="s">
        <v>3</v>
      </c>
      <c r="G63" s="113"/>
      <c r="H63" s="89">
        <f>SUM(H56:H62)</f>
        <v>124000000</v>
      </c>
      <c r="I63" s="42"/>
    </row>
    <row r="64" spans="2:9" s="120" customFormat="1" ht="16.5" hidden="1" customHeight="1">
      <c r="B64" s="373"/>
      <c r="C64" s="92" t="s">
        <v>27</v>
      </c>
      <c r="D64" s="21" t="s">
        <v>124</v>
      </c>
      <c r="E64" s="122"/>
      <c r="F64" s="123"/>
      <c r="G64" s="124"/>
      <c r="H64" s="91"/>
      <c r="I64" s="90"/>
    </row>
    <row r="65" spans="2:9" s="129" customFormat="1" ht="16.5" hidden="1" customHeight="1">
      <c r="B65" s="373"/>
      <c r="C65" s="125" t="s">
        <v>130</v>
      </c>
      <c r="D65" s="126" t="s">
        <v>124</v>
      </c>
      <c r="E65" s="127"/>
      <c r="F65" s="117" t="s">
        <v>3</v>
      </c>
      <c r="G65" s="118"/>
      <c r="H65" s="33">
        <f t="shared" ref="H65" si="9">E65*G65</f>
        <v>0</v>
      </c>
      <c r="I65" s="128"/>
    </row>
    <row r="66" spans="2:9" s="120" customFormat="1" ht="16.5" customHeight="1" thickBot="1">
      <c r="B66" s="374"/>
      <c r="C66" s="67"/>
      <c r="D66" s="105" t="s">
        <v>14</v>
      </c>
      <c r="E66" s="69">
        <f>E63+E54+E65</f>
        <v>2</v>
      </c>
      <c r="F66" s="131" t="s">
        <v>3</v>
      </c>
      <c r="G66" s="132"/>
      <c r="H66" s="106">
        <f>H63+H54+H65</f>
        <v>124000000</v>
      </c>
      <c r="I66" s="73"/>
    </row>
    <row r="67" spans="2:9" s="120" customFormat="1" ht="16.5" hidden="1" customHeight="1">
      <c r="B67" s="369" t="s">
        <v>131</v>
      </c>
      <c r="C67" s="92" t="s">
        <v>28</v>
      </c>
      <c r="D67" s="21" t="s">
        <v>16</v>
      </c>
      <c r="E67" s="133"/>
      <c r="F67" s="134"/>
      <c r="G67" s="135"/>
      <c r="H67" s="136"/>
      <c r="I67" s="137"/>
    </row>
    <row r="68" spans="2:9" s="61" customFormat="1" ht="31.5" hidden="1">
      <c r="B68" s="370"/>
      <c r="C68" s="28" t="s">
        <v>136</v>
      </c>
      <c r="D68" s="138" t="s">
        <v>19</v>
      </c>
      <c r="E68" s="30"/>
      <c r="F68" s="98" t="s">
        <v>3</v>
      </c>
      <c r="G68" s="83"/>
      <c r="H68" s="33">
        <f t="shared" ref="H68:H74" si="10">E68*G68</f>
        <v>0</v>
      </c>
      <c r="I68" s="84"/>
    </row>
    <row r="69" spans="2:9" s="61" customFormat="1" ht="16.149999999999999" hidden="1" customHeight="1">
      <c r="B69" s="370"/>
      <c r="C69" s="28" t="s">
        <v>137</v>
      </c>
      <c r="D69" s="138" t="s">
        <v>18</v>
      </c>
      <c r="E69" s="30"/>
      <c r="F69" s="139" t="s">
        <v>3</v>
      </c>
      <c r="G69" s="64"/>
      <c r="H69" s="33">
        <f t="shared" si="10"/>
        <v>0</v>
      </c>
      <c r="I69" s="51"/>
    </row>
    <row r="70" spans="2:9" s="61" customFormat="1" hidden="1">
      <c r="B70" s="370"/>
      <c r="C70" s="28" t="s">
        <v>138</v>
      </c>
      <c r="D70" s="138" t="s">
        <v>20</v>
      </c>
      <c r="E70" s="30"/>
      <c r="F70" s="139" t="s">
        <v>3</v>
      </c>
      <c r="G70" s="64"/>
      <c r="H70" s="33">
        <f t="shared" si="10"/>
        <v>0</v>
      </c>
      <c r="I70" s="51"/>
    </row>
    <row r="71" spans="2:9" s="61" customFormat="1" hidden="1">
      <c r="B71" s="370"/>
      <c r="C71" s="28" t="s">
        <v>139</v>
      </c>
      <c r="D71" s="138" t="s">
        <v>21</v>
      </c>
      <c r="E71" s="30"/>
      <c r="F71" s="139" t="s">
        <v>3</v>
      </c>
      <c r="G71" s="64"/>
      <c r="H71" s="33">
        <f t="shared" si="10"/>
        <v>0</v>
      </c>
      <c r="I71" s="51"/>
    </row>
    <row r="72" spans="2:9" s="61" customFormat="1" hidden="1">
      <c r="B72" s="370"/>
      <c r="C72" s="28" t="s">
        <v>140</v>
      </c>
      <c r="D72" s="82" t="s">
        <v>144</v>
      </c>
      <c r="E72" s="30"/>
      <c r="F72" s="139" t="s">
        <v>3</v>
      </c>
      <c r="G72" s="64"/>
      <c r="H72" s="33">
        <f t="shared" si="10"/>
        <v>0</v>
      </c>
      <c r="I72" s="51"/>
    </row>
    <row r="73" spans="2:9" s="61" customFormat="1" hidden="1">
      <c r="B73" s="370"/>
      <c r="C73" s="28" t="s">
        <v>141</v>
      </c>
      <c r="D73" s="82" t="s">
        <v>145</v>
      </c>
      <c r="E73" s="30"/>
      <c r="F73" s="139" t="s">
        <v>3</v>
      </c>
      <c r="G73" s="64"/>
      <c r="H73" s="33">
        <f t="shared" si="10"/>
        <v>0</v>
      </c>
      <c r="I73" s="51"/>
    </row>
    <row r="74" spans="2:9" s="61" customFormat="1" hidden="1">
      <c r="B74" s="370"/>
      <c r="C74" s="28" t="s">
        <v>142</v>
      </c>
      <c r="D74" s="82" t="s">
        <v>143</v>
      </c>
      <c r="E74" s="30"/>
      <c r="F74" s="139" t="s">
        <v>3</v>
      </c>
      <c r="G74" s="64"/>
      <c r="H74" s="33">
        <f t="shared" si="10"/>
        <v>0</v>
      </c>
      <c r="I74" s="51"/>
    </row>
    <row r="75" spans="2:9" s="61" customFormat="1" ht="18" hidden="1" customHeight="1">
      <c r="B75" s="370"/>
      <c r="C75" s="28"/>
      <c r="D75" s="87" t="s">
        <v>22</v>
      </c>
      <c r="E75" s="88"/>
      <c r="F75" s="112" t="s">
        <v>3</v>
      </c>
      <c r="G75" s="115"/>
      <c r="H75" s="140">
        <f>SUM(H68:H74)</f>
        <v>0</v>
      </c>
      <c r="I75" s="26"/>
    </row>
    <row r="76" spans="2:9" s="61" customFormat="1" ht="18" hidden="1" customHeight="1">
      <c r="B76" s="370"/>
      <c r="C76" s="92" t="s">
        <v>29</v>
      </c>
      <c r="D76" s="21" t="s">
        <v>134</v>
      </c>
      <c r="E76" s="30"/>
      <c r="F76" s="139"/>
      <c r="G76" s="64"/>
      <c r="H76" s="52"/>
      <c r="I76" s="51"/>
    </row>
    <row r="77" spans="2:9" s="61" customFormat="1" ht="18" hidden="1" customHeight="1">
      <c r="B77" s="370"/>
      <c r="C77" s="94" t="s">
        <v>132</v>
      </c>
      <c r="D77" s="82" t="s">
        <v>149</v>
      </c>
      <c r="E77" s="30"/>
      <c r="F77" s="139" t="s">
        <v>3</v>
      </c>
      <c r="G77" s="64"/>
      <c r="H77" s="33">
        <f>E77*G77</f>
        <v>0</v>
      </c>
      <c r="I77" s="51"/>
    </row>
    <row r="78" spans="2:9" s="61" customFormat="1" ht="18" hidden="1" customHeight="1">
      <c r="B78" s="370"/>
      <c r="C78" s="94" t="s">
        <v>133</v>
      </c>
      <c r="D78" s="82" t="s">
        <v>296</v>
      </c>
      <c r="E78" s="30"/>
      <c r="F78" s="139" t="s">
        <v>3</v>
      </c>
      <c r="G78" s="64"/>
      <c r="H78" s="33">
        <f t="shared" ref="H78:H81" si="11">E78*G78</f>
        <v>0</v>
      </c>
      <c r="I78" s="51"/>
    </row>
    <row r="79" spans="2:9" s="120" customFormat="1" ht="16.5" hidden="1" customHeight="1">
      <c r="B79" s="370"/>
      <c r="C79" s="94" t="s">
        <v>135</v>
      </c>
      <c r="D79" s="82" t="s">
        <v>151</v>
      </c>
      <c r="E79" s="122"/>
      <c r="F79" s="139" t="s">
        <v>3</v>
      </c>
      <c r="G79" s="124"/>
      <c r="H79" s="33">
        <f t="shared" si="11"/>
        <v>0</v>
      </c>
      <c r="I79" s="90"/>
    </row>
    <row r="80" spans="2:9" s="120" customFormat="1" ht="16.5" hidden="1" customHeight="1">
      <c r="B80" s="370"/>
      <c r="C80" s="94" t="s">
        <v>146</v>
      </c>
      <c r="D80" s="82" t="s">
        <v>152</v>
      </c>
      <c r="E80" s="141"/>
      <c r="F80" s="139" t="s">
        <v>3</v>
      </c>
      <c r="G80" s="142"/>
      <c r="H80" s="33">
        <f t="shared" si="11"/>
        <v>0</v>
      </c>
      <c r="I80" s="104"/>
    </row>
    <row r="81" spans="1:9" s="120" customFormat="1" ht="16.5" hidden="1" customHeight="1">
      <c r="B81" s="370"/>
      <c r="C81" s="94" t="s">
        <v>150</v>
      </c>
      <c r="D81" s="143" t="s">
        <v>147</v>
      </c>
      <c r="E81" s="141"/>
      <c r="F81" s="139" t="s">
        <v>3</v>
      </c>
      <c r="G81" s="142"/>
      <c r="H81" s="33">
        <f t="shared" si="11"/>
        <v>0</v>
      </c>
      <c r="I81" s="104"/>
    </row>
    <row r="82" spans="1:9" s="61" customFormat="1" ht="16.5" hidden="1" customHeight="1">
      <c r="B82" s="370"/>
      <c r="C82" s="28"/>
      <c r="D82" s="87" t="s">
        <v>148</v>
      </c>
      <c r="E82" s="88"/>
      <c r="F82" s="112" t="s">
        <v>3</v>
      </c>
      <c r="G82" s="144"/>
      <c r="H82" s="145">
        <f>SUM(H77:H81)</f>
        <v>0</v>
      </c>
      <c r="I82" s="146"/>
    </row>
    <row r="83" spans="1:9" s="120" customFormat="1" ht="18.75" hidden="1" customHeight="1" thickBot="1">
      <c r="B83" s="371"/>
      <c r="C83" s="67"/>
      <c r="D83" s="105" t="s">
        <v>22</v>
      </c>
      <c r="E83" s="69"/>
      <c r="F83" s="131" t="s">
        <v>3</v>
      </c>
      <c r="G83" s="132"/>
      <c r="H83" s="106">
        <f>+H75+H82</f>
        <v>0</v>
      </c>
      <c r="I83" s="73"/>
    </row>
    <row r="84" spans="1:9" s="153" customFormat="1" ht="21" hidden="1" customHeight="1" thickBot="1">
      <c r="A84" s="147"/>
      <c r="B84" s="375" t="s">
        <v>157</v>
      </c>
      <c r="C84" s="92" t="s">
        <v>4</v>
      </c>
      <c r="D84" s="21" t="s">
        <v>156</v>
      </c>
      <c r="E84" s="148"/>
      <c r="F84" s="149"/>
      <c r="G84" s="150"/>
      <c r="H84" s="151"/>
      <c r="I84" s="152"/>
    </row>
    <row r="85" spans="1:9" s="61" customFormat="1" ht="18" hidden="1" customHeight="1" thickBot="1">
      <c r="B85" s="375"/>
      <c r="C85" s="94" t="s">
        <v>30</v>
      </c>
      <c r="D85" s="138" t="s">
        <v>295</v>
      </c>
      <c r="E85" s="30"/>
      <c r="F85" s="139" t="s">
        <v>3</v>
      </c>
      <c r="G85" s="155"/>
      <c r="H85" s="33">
        <f t="shared" ref="H85:H90" si="12">E85*G85</f>
        <v>0</v>
      </c>
      <c r="I85" s="156"/>
    </row>
    <row r="86" spans="1:9" s="61" customFormat="1" ht="20.25" hidden="1" customHeight="1" thickBot="1">
      <c r="B86" s="375"/>
      <c r="C86" s="94" t="s">
        <v>31</v>
      </c>
      <c r="D86" s="138" t="s">
        <v>154</v>
      </c>
      <c r="E86" s="48"/>
      <c r="F86" s="139" t="s">
        <v>3</v>
      </c>
      <c r="G86" s="157"/>
      <c r="H86" s="33">
        <f t="shared" si="12"/>
        <v>0</v>
      </c>
      <c r="I86" s="158"/>
    </row>
    <row r="87" spans="1:9" s="61" customFormat="1" ht="21" hidden="1" customHeight="1" thickBot="1">
      <c r="B87" s="375"/>
      <c r="C87" s="94" t="s">
        <v>32</v>
      </c>
      <c r="D87" s="138" t="s">
        <v>155</v>
      </c>
      <c r="E87" s="30"/>
      <c r="F87" s="139" t="s">
        <v>3</v>
      </c>
      <c r="G87" s="64"/>
      <c r="H87" s="33">
        <f t="shared" si="12"/>
        <v>0</v>
      </c>
      <c r="I87" s="51"/>
    </row>
    <row r="88" spans="1:9" s="61" customFormat="1" ht="16.149999999999999" hidden="1" customHeight="1" thickBot="1">
      <c r="B88" s="375"/>
      <c r="C88" s="94" t="s">
        <v>33</v>
      </c>
      <c r="D88" s="138" t="s">
        <v>37</v>
      </c>
      <c r="E88" s="30"/>
      <c r="F88" s="139" t="s">
        <v>3</v>
      </c>
      <c r="G88" s="64"/>
      <c r="H88" s="33">
        <f t="shared" si="12"/>
        <v>0</v>
      </c>
      <c r="I88" s="51"/>
    </row>
    <row r="89" spans="1:9" s="61" customFormat="1" ht="19.899999999999999" hidden="1" customHeight="1" thickBot="1">
      <c r="B89" s="375"/>
      <c r="C89" s="94" t="s">
        <v>34</v>
      </c>
      <c r="D89" s="138" t="s">
        <v>37</v>
      </c>
      <c r="E89" s="30"/>
      <c r="F89" s="139" t="s">
        <v>3</v>
      </c>
      <c r="G89" s="64"/>
      <c r="H89" s="33">
        <f t="shared" si="12"/>
        <v>0</v>
      </c>
      <c r="I89" s="51"/>
    </row>
    <row r="90" spans="1:9" s="61" customFormat="1" ht="18" hidden="1" customHeight="1" thickBot="1">
      <c r="B90" s="375"/>
      <c r="C90" s="94" t="s">
        <v>61</v>
      </c>
      <c r="D90" s="138" t="s">
        <v>37</v>
      </c>
      <c r="E90" s="30"/>
      <c r="F90" s="139" t="s">
        <v>3</v>
      </c>
      <c r="G90" s="64"/>
      <c r="H90" s="33">
        <f t="shared" si="12"/>
        <v>0</v>
      </c>
      <c r="I90" s="51"/>
    </row>
    <row r="91" spans="1:9" s="120" customFormat="1" ht="21.75" hidden="1" customHeight="1" thickBot="1">
      <c r="B91" s="375"/>
      <c r="C91" s="67"/>
      <c r="D91" s="105" t="s">
        <v>158</v>
      </c>
      <c r="E91" s="69"/>
      <c r="F91" s="131" t="s">
        <v>3</v>
      </c>
      <c r="G91" s="132"/>
      <c r="H91" s="106">
        <f>SUM(H85:H90)</f>
        <v>0</v>
      </c>
      <c r="I91" s="73"/>
    </row>
    <row r="92" spans="1:9" ht="21" hidden="1" customHeight="1">
      <c r="B92" s="224" t="s">
        <v>159</v>
      </c>
      <c r="C92" s="74" t="s">
        <v>41</v>
      </c>
      <c r="D92" s="159" t="s">
        <v>160</v>
      </c>
      <c r="E92" s="160"/>
      <c r="F92" s="161"/>
      <c r="G92" s="162"/>
      <c r="H92" s="81"/>
      <c r="I92" s="163"/>
    </row>
    <row r="93" spans="1:9" ht="15.75" hidden="1" customHeight="1">
      <c r="B93" s="225"/>
      <c r="C93" s="28" t="s">
        <v>161</v>
      </c>
      <c r="D93" s="165" t="s">
        <v>180</v>
      </c>
      <c r="E93" s="166"/>
      <c r="F93" s="98" t="s">
        <v>3</v>
      </c>
      <c r="G93" s="64"/>
      <c r="H93" s="33">
        <f t="shared" ref="H93:H104" si="13">E93*G93</f>
        <v>0</v>
      </c>
      <c r="I93" s="51"/>
    </row>
    <row r="94" spans="1:9" ht="15.75" hidden="1" customHeight="1">
      <c r="B94" s="225"/>
      <c r="C94" s="28" t="s">
        <v>162</v>
      </c>
      <c r="D94" s="165" t="s">
        <v>175</v>
      </c>
      <c r="E94" s="166"/>
      <c r="F94" s="98" t="s">
        <v>3</v>
      </c>
      <c r="G94" s="64"/>
      <c r="H94" s="33">
        <f t="shared" si="13"/>
        <v>0</v>
      </c>
      <c r="I94" s="51"/>
    </row>
    <row r="95" spans="1:9" ht="15.75" hidden="1" customHeight="1">
      <c r="B95" s="225"/>
      <c r="C95" s="28" t="s">
        <v>163</v>
      </c>
      <c r="D95" s="165" t="s">
        <v>176</v>
      </c>
      <c r="E95" s="166"/>
      <c r="F95" s="98" t="s">
        <v>3</v>
      </c>
      <c r="G95" s="64"/>
      <c r="H95" s="33">
        <f t="shared" si="13"/>
        <v>0</v>
      </c>
      <c r="I95" s="51"/>
    </row>
    <row r="96" spans="1:9" ht="15.75" hidden="1" customHeight="1">
      <c r="B96" s="225"/>
      <c r="C96" s="28" t="s">
        <v>164</v>
      </c>
      <c r="D96" s="165" t="s">
        <v>185</v>
      </c>
      <c r="E96" s="166"/>
      <c r="F96" s="98" t="s">
        <v>3</v>
      </c>
      <c r="G96" s="64"/>
      <c r="H96" s="33">
        <f t="shared" si="13"/>
        <v>0</v>
      </c>
      <c r="I96" s="51"/>
    </row>
    <row r="97" spans="2:9" ht="15.75" hidden="1" customHeight="1">
      <c r="B97" s="225"/>
      <c r="C97" s="28" t="s">
        <v>165</v>
      </c>
      <c r="D97" s="165" t="s">
        <v>177</v>
      </c>
      <c r="E97" s="166"/>
      <c r="F97" s="98" t="s">
        <v>3</v>
      </c>
      <c r="G97" s="64"/>
      <c r="H97" s="33">
        <f t="shared" si="13"/>
        <v>0</v>
      </c>
      <c r="I97" s="51"/>
    </row>
    <row r="98" spans="2:9" ht="15.75" hidden="1" customHeight="1">
      <c r="B98" s="225"/>
      <c r="C98" s="28" t="s">
        <v>166</v>
      </c>
      <c r="D98" s="165" t="s">
        <v>178</v>
      </c>
      <c r="E98" s="166"/>
      <c r="F98" s="98" t="s">
        <v>3</v>
      </c>
      <c r="G98" s="64"/>
      <c r="H98" s="33">
        <f t="shared" si="13"/>
        <v>0</v>
      </c>
      <c r="I98" s="51"/>
    </row>
    <row r="99" spans="2:9" ht="15.75" hidden="1" customHeight="1">
      <c r="B99" s="225"/>
      <c r="C99" s="28" t="s">
        <v>167</v>
      </c>
      <c r="D99" s="165" t="s">
        <v>179</v>
      </c>
      <c r="E99" s="166"/>
      <c r="F99" s="98" t="s">
        <v>3</v>
      </c>
      <c r="G99" s="64"/>
      <c r="H99" s="33">
        <f t="shared" si="13"/>
        <v>0</v>
      </c>
      <c r="I99" s="51"/>
    </row>
    <row r="100" spans="2:9" ht="15.75" hidden="1" customHeight="1">
      <c r="B100" s="225"/>
      <c r="C100" s="28" t="s">
        <v>168</v>
      </c>
      <c r="D100" s="165" t="s">
        <v>181</v>
      </c>
      <c r="E100" s="166"/>
      <c r="F100" s="98" t="s">
        <v>3</v>
      </c>
      <c r="G100" s="64"/>
      <c r="H100" s="33">
        <f t="shared" si="13"/>
        <v>0</v>
      </c>
      <c r="I100" s="51"/>
    </row>
    <row r="101" spans="2:9" ht="15.75" hidden="1" customHeight="1">
      <c r="B101" s="225"/>
      <c r="C101" s="28" t="s">
        <v>169</v>
      </c>
      <c r="D101" s="165" t="s">
        <v>182</v>
      </c>
      <c r="E101" s="166"/>
      <c r="F101" s="98" t="s">
        <v>3</v>
      </c>
      <c r="G101" s="64"/>
      <c r="H101" s="33">
        <f t="shared" si="13"/>
        <v>0</v>
      </c>
      <c r="I101" s="51"/>
    </row>
    <row r="102" spans="2:9" ht="15.75" hidden="1" customHeight="1">
      <c r="B102" s="225"/>
      <c r="C102" s="28" t="s">
        <v>170</v>
      </c>
      <c r="D102" s="165" t="s">
        <v>183</v>
      </c>
      <c r="E102" s="166"/>
      <c r="F102" s="98" t="s">
        <v>3</v>
      </c>
      <c r="G102" s="64"/>
      <c r="H102" s="33">
        <f t="shared" si="13"/>
        <v>0</v>
      </c>
      <c r="I102" s="51"/>
    </row>
    <row r="103" spans="2:9" ht="15.75" hidden="1" customHeight="1">
      <c r="B103" s="225"/>
      <c r="C103" s="28" t="s">
        <v>171</v>
      </c>
      <c r="D103" s="165" t="s">
        <v>341</v>
      </c>
      <c r="E103" s="166"/>
      <c r="F103" s="98" t="s">
        <v>3</v>
      </c>
      <c r="G103" s="64"/>
      <c r="H103" s="33">
        <f t="shared" si="13"/>
        <v>0</v>
      </c>
      <c r="I103" s="51"/>
    </row>
    <row r="104" spans="2:9" ht="15.75" hidden="1" customHeight="1">
      <c r="B104" s="225"/>
      <c r="C104" s="28" t="s">
        <v>172</v>
      </c>
      <c r="D104" s="165" t="s">
        <v>210</v>
      </c>
      <c r="E104" s="166"/>
      <c r="F104" s="98" t="s">
        <v>3</v>
      </c>
      <c r="G104" s="64"/>
      <c r="H104" s="33">
        <f t="shared" si="13"/>
        <v>0</v>
      </c>
      <c r="I104" s="51"/>
    </row>
    <row r="105" spans="2:9" s="173" customFormat="1" ht="15.75" hidden="1" customHeight="1">
      <c r="B105" s="225"/>
      <c r="C105" s="62"/>
      <c r="D105" s="167" t="s">
        <v>278</v>
      </c>
      <c r="E105" s="168"/>
      <c r="F105" s="169" t="s">
        <v>3</v>
      </c>
      <c r="G105" s="170"/>
      <c r="H105" s="171">
        <f>SUM(H93:H104)</f>
        <v>0</v>
      </c>
      <c r="I105" s="172"/>
    </row>
    <row r="106" spans="2:9" ht="31.5" hidden="1">
      <c r="B106" s="225"/>
      <c r="C106" s="20" t="s">
        <v>42</v>
      </c>
      <c r="D106" s="229" t="s">
        <v>369</v>
      </c>
      <c r="E106" s="230"/>
      <c r="F106" s="139"/>
      <c r="G106" s="64"/>
      <c r="H106" s="52"/>
      <c r="I106" s="51"/>
    </row>
    <row r="107" spans="2:9" ht="63" hidden="1">
      <c r="B107" s="225"/>
      <c r="C107" s="28" t="s">
        <v>184</v>
      </c>
      <c r="D107" s="246" t="s">
        <v>180</v>
      </c>
      <c r="E107" s="247"/>
      <c r="F107" s="248" t="s">
        <v>3</v>
      </c>
      <c r="G107" s="277">
        <f>420491211-76500</f>
        <v>420414711</v>
      </c>
      <c r="H107" s="244">
        <f t="shared" ref="H107:H126" si="14">E107*G107</f>
        <v>0</v>
      </c>
      <c r="I107" s="248" t="s">
        <v>403</v>
      </c>
    </row>
    <row r="108" spans="2:9" ht="63" hidden="1">
      <c r="B108" s="225"/>
      <c r="C108" s="28" t="s">
        <v>187</v>
      </c>
      <c r="D108" s="252" t="s">
        <v>175</v>
      </c>
      <c r="E108" s="253"/>
      <c r="F108" s="250" t="s">
        <v>3</v>
      </c>
      <c r="G108" s="251">
        <v>77500000</v>
      </c>
      <c r="H108" s="254">
        <f t="shared" si="14"/>
        <v>0</v>
      </c>
      <c r="I108" s="84" t="s">
        <v>370</v>
      </c>
    </row>
    <row r="109" spans="2:9" ht="94.5" hidden="1">
      <c r="B109" s="225"/>
      <c r="C109" s="28" t="s">
        <v>188</v>
      </c>
      <c r="D109" s="256" t="s">
        <v>186</v>
      </c>
      <c r="E109" s="257"/>
      <c r="F109" s="250" t="s">
        <v>3</v>
      </c>
      <c r="G109" s="251">
        <v>163797143</v>
      </c>
      <c r="H109" s="254">
        <f t="shared" si="14"/>
        <v>0</v>
      </c>
      <c r="I109" s="84" t="s">
        <v>371</v>
      </c>
    </row>
    <row r="110" spans="2:9" ht="31.5" hidden="1">
      <c r="B110" s="225"/>
      <c r="C110" s="28" t="s">
        <v>189</v>
      </c>
      <c r="D110" s="246" t="s">
        <v>389</v>
      </c>
      <c r="E110" s="249"/>
      <c r="F110" s="250" t="s">
        <v>3</v>
      </c>
      <c r="G110" s="251">
        <v>36774286</v>
      </c>
      <c r="H110" s="244">
        <f t="shared" si="14"/>
        <v>0</v>
      </c>
      <c r="I110" s="84" t="s">
        <v>360</v>
      </c>
    </row>
    <row r="111" spans="2:9" ht="31.5" hidden="1">
      <c r="B111" s="225"/>
      <c r="C111" s="28" t="s">
        <v>190</v>
      </c>
      <c r="D111" s="246" t="s">
        <v>391</v>
      </c>
      <c r="E111" s="249"/>
      <c r="F111" s="250" t="s">
        <v>3</v>
      </c>
      <c r="G111" s="251">
        <v>231428571</v>
      </c>
      <c r="H111" s="244">
        <f t="shared" si="14"/>
        <v>0</v>
      </c>
      <c r="I111" s="258" t="s">
        <v>385</v>
      </c>
    </row>
    <row r="112" spans="2:9" hidden="1">
      <c r="B112" s="225"/>
      <c r="C112" s="28" t="s">
        <v>191</v>
      </c>
      <c r="D112" s="246" t="s">
        <v>177</v>
      </c>
      <c r="E112" s="249"/>
      <c r="F112" s="250" t="s">
        <v>3</v>
      </c>
      <c r="G112" s="251">
        <v>21198942.5</v>
      </c>
      <c r="H112" s="244">
        <f t="shared" si="14"/>
        <v>0</v>
      </c>
      <c r="I112" s="84" t="s">
        <v>361</v>
      </c>
    </row>
    <row r="113" spans="2:9" hidden="1">
      <c r="B113" s="225"/>
      <c r="C113" s="28" t="s">
        <v>192</v>
      </c>
      <c r="D113" s="246" t="s">
        <v>202</v>
      </c>
      <c r="E113" s="249"/>
      <c r="F113" s="250" t="s">
        <v>3</v>
      </c>
      <c r="G113" s="251"/>
      <c r="H113" s="244">
        <f t="shared" si="14"/>
        <v>0</v>
      </c>
      <c r="I113" s="84"/>
    </row>
    <row r="114" spans="2:9" ht="78.75" hidden="1">
      <c r="B114" s="225"/>
      <c r="C114" s="28" t="s">
        <v>193</v>
      </c>
      <c r="D114" s="252" t="s">
        <v>390</v>
      </c>
      <c r="E114" s="253"/>
      <c r="F114" s="250" t="s">
        <v>3</v>
      </c>
      <c r="G114" s="251">
        <v>122070229</v>
      </c>
      <c r="H114" s="244">
        <f t="shared" si="14"/>
        <v>0</v>
      </c>
      <c r="I114" s="84" t="s">
        <v>372</v>
      </c>
    </row>
    <row r="115" spans="2:9" hidden="1">
      <c r="B115" s="225"/>
      <c r="C115" s="28" t="s">
        <v>194</v>
      </c>
      <c r="D115" s="246" t="s">
        <v>392</v>
      </c>
      <c r="E115" s="249"/>
      <c r="F115" s="250" t="s">
        <v>3</v>
      </c>
      <c r="G115" s="251">
        <v>103865486</v>
      </c>
      <c r="H115" s="244">
        <f t="shared" si="14"/>
        <v>0</v>
      </c>
      <c r="I115" s="84"/>
    </row>
    <row r="116" spans="2:9" hidden="1">
      <c r="B116" s="225"/>
      <c r="C116" s="28" t="s">
        <v>195</v>
      </c>
      <c r="D116" s="246" t="s">
        <v>203</v>
      </c>
      <c r="E116" s="249"/>
      <c r="F116" s="250" t="s">
        <v>3</v>
      </c>
      <c r="G116" s="251"/>
      <c r="H116" s="244">
        <f t="shared" si="14"/>
        <v>0</v>
      </c>
      <c r="I116" s="84"/>
    </row>
    <row r="117" spans="2:9" ht="94.5" hidden="1">
      <c r="B117" s="225"/>
      <c r="C117" s="28" t="s">
        <v>196</v>
      </c>
      <c r="D117" s="252" t="s">
        <v>393</v>
      </c>
      <c r="E117" s="253"/>
      <c r="F117" s="250" t="s">
        <v>3</v>
      </c>
      <c r="G117" s="251">
        <v>47730194</v>
      </c>
      <c r="H117" s="254">
        <f t="shared" si="14"/>
        <v>0</v>
      </c>
      <c r="I117" s="84" t="s">
        <v>373</v>
      </c>
    </row>
    <row r="118" spans="2:9" ht="31.5" hidden="1">
      <c r="B118" s="225"/>
      <c r="C118" s="28" t="s">
        <v>197</v>
      </c>
      <c r="D118" s="252" t="s">
        <v>204</v>
      </c>
      <c r="E118" s="253"/>
      <c r="F118" s="250" t="s">
        <v>3</v>
      </c>
      <c r="G118" s="251">
        <f>147461857-135714</f>
        <v>147326143</v>
      </c>
      <c r="H118" s="254">
        <f t="shared" si="14"/>
        <v>0</v>
      </c>
      <c r="I118" s="84" t="s">
        <v>364</v>
      </c>
    </row>
    <row r="119" spans="2:9" hidden="1">
      <c r="B119" s="225"/>
      <c r="C119" s="28" t="s">
        <v>198</v>
      </c>
      <c r="D119" s="252" t="s">
        <v>179</v>
      </c>
      <c r="E119" s="253"/>
      <c r="F119" s="250" t="s">
        <v>3</v>
      </c>
      <c r="G119" s="251"/>
      <c r="H119" s="254">
        <f t="shared" si="14"/>
        <v>0</v>
      </c>
      <c r="I119" s="84"/>
    </row>
    <row r="120" spans="2:9" ht="31.5" hidden="1">
      <c r="B120" s="225"/>
      <c r="C120" s="28" t="s">
        <v>199</v>
      </c>
      <c r="D120" s="252" t="s">
        <v>394</v>
      </c>
      <c r="E120" s="253"/>
      <c r="F120" s="250" t="s">
        <v>3</v>
      </c>
      <c r="G120" s="251">
        <v>28285714</v>
      </c>
      <c r="H120" s="254">
        <f t="shared" si="14"/>
        <v>0</v>
      </c>
      <c r="I120" s="84" t="s">
        <v>374</v>
      </c>
    </row>
    <row r="121" spans="2:9" hidden="1">
      <c r="B121" s="225"/>
      <c r="C121" s="28" t="s">
        <v>200</v>
      </c>
      <c r="D121" s="252" t="s">
        <v>206</v>
      </c>
      <c r="E121" s="253"/>
      <c r="F121" s="250" t="s">
        <v>3</v>
      </c>
      <c r="G121" s="251"/>
      <c r="H121" s="254">
        <f t="shared" si="14"/>
        <v>0</v>
      </c>
      <c r="I121" s="84"/>
    </row>
    <row r="122" spans="2:9" hidden="1">
      <c r="B122" s="225"/>
      <c r="C122" s="28" t="s">
        <v>201</v>
      </c>
      <c r="D122" s="264" t="s">
        <v>396</v>
      </c>
      <c r="E122" s="265"/>
      <c r="F122" s="238" t="s">
        <v>3</v>
      </c>
      <c r="G122" s="266">
        <v>17142857</v>
      </c>
      <c r="H122" s="267">
        <f t="shared" si="14"/>
        <v>0</v>
      </c>
      <c r="I122" s="260"/>
    </row>
    <row r="123" spans="2:9" hidden="1">
      <c r="B123" s="225"/>
      <c r="C123" s="28" t="s">
        <v>173</v>
      </c>
      <c r="D123" s="255" t="s">
        <v>208</v>
      </c>
      <c r="E123" s="253"/>
      <c r="F123" s="250" t="s">
        <v>3</v>
      </c>
      <c r="G123" s="251"/>
      <c r="H123" s="254">
        <f t="shared" si="14"/>
        <v>0</v>
      </c>
      <c r="I123" s="84"/>
    </row>
    <row r="124" spans="2:9" hidden="1">
      <c r="B124" s="225"/>
      <c r="C124" s="28" t="s">
        <v>174</v>
      </c>
      <c r="D124" s="255" t="s">
        <v>395</v>
      </c>
      <c r="E124" s="253"/>
      <c r="F124" s="250" t="s">
        <v>3</v>
      </c>
      <c r="G124" s="251">
        <v>25256236</v>
      </c>
      <c r="H124" s="254">
        <f t="shared" si="14"/>
        <v>0</v>
      </c>
      <c r="I124" s="84"/>
    </row>
    <row r="125" spans="2:9" ht="47.25" hidden="1">
      <c r="B125" s="225"/>
      <c r="C125" s="237"/>
      <c r="D125" s="252" t="s">
        <v>210</v>
      </c>
      <c r="E125" s="253"/>
      <c r="F125" s="250" t="s">
        <v>3</v>
      </c>
      <c r="G125" s="251">
        <v>233000000</v>
      </c>
      <c r="H125" s="254">
        <f t="shared" si="14"/>
        <v>0</v>
      </c>
      <c r="I125" s="259" t="s">
        <v>384</v>
      </c>
    </row>
    <row r="126" spans="2:9">
      <c r="B126" s="225"/>
      <c r="C126" s="261" t="s">
        <v>211</v>
      </c>
      <c r="D126" s="231" t="s">
        <v>210</v>
      </c>
      <c r="E126" s="176">
        <v>1</v>
      </c>
      <c r="F126" s="98" t="s">
        <v>3</v>
      </c>
      <c r="G126" s="83">
        <v>650000000</v>
      </c>
      <c r="H126" s="262">
        <f t="shared" si="14"/>
        <v>650000000</v>
      </c>
      <c r="I126" s="263" t="s">
        <v>375</v>
      </c>
    </row>
    <row r="127" spans="2:9" s="173" customFormat="1" ht="16.5" thickBot="1">
      <c r="B127" s="225"/>
      <c r="C127" s="62"/>
      <c r="D127" s="232" t="s">
        <v>278</v>
      </c>
      <c r="E127" s="233">
        <f>SUM(E107:E126)</f>
        <v>1</v>
      </c>
      <c r="F127" s="179" t="s">
        <v>3</v>
      </c>
      <c r="G127" s="179"/>
      <c r="H127" s="180">
        <f>SUM(H107:H126)</f>
        <v>650000000</v>
      </c>
      <c r="I127" s="181"/>
    </row>
    <row r="128" spans="2:9" ht="16.5" hidden="1" thickBot="1">
      <c r="B128" s="225"/>
      <c r="C128" s="20" t="s">
        <v>43</v>
      </c>
      <c r="D128" s="174" t="s">
        <v>212</v>
      </c>
      <c r="E128" s="166"/>
      <c r="F128" s="139"/>
      <c r="G128" s="83"/>
      <c r="H128" s="35"/>
      <c r="I128" s="51"/>
    </row>
    <row r="129" spans="2:9" ht="32.25" hidden="1" thickBot="1">
      <c r="B129" s="225"/>
      <c r="C129" s="28" t="s">
        <v>213</v>
      </c>
      <c r="D129" s="246" t="s">
        <v>214</v>
      </c>
      <c r="E129" s="249"/>
      <c r="F129" s="250" t="s">
        <v>3</v>
      </c>
      <c r="G129" s="251">
        <v>115631200</v>
      </c>
      <c r="H129" s="244">
        <f t="shared" ref="H129:H131" si="15">E129*G129</f>
        <v>0</v>
      </c>
      <c r="I129" s="234" t="s">
        <v>397</v>
      </c>
    </row>
    <row r="130" spans="2:9" ht="32.25" hidden="1" thickBot="1">
      <c r="B130" s="225"/>
      <c r="C130" s="28" t="s">
        <v>217</v>
      </c>
      <c r="D130" s="246" t="s">
        <v>215</v>
      </c>
      <c r="E130" s="249"/>
      <c r="F130" s="250" t="s">
        <v>3</v>
      </c>
      <c r="G130" s="251">
        <f>135200000-33200000</f>
        <v>102000000</v>
      </c>
      <c r="H130" s="244">
        <f t="shared" si="15"/>
        <v>0</v>
      </c>
      <c r="I130" s="260" t="s">
        <v>402</v>
      </c>
    </row>
    <row r="131" spans="2:9" ht="16.5" hidden="1" thickBot="1">
      <c r="B131" s="225"/>
      <c r="C131" s="28" t="s">
        <v>218</v>
      </c>
      <c r="D131" s="165" t="s">
        <v>216</v>
      </c>
      <c r="E131" s="175"/>
      <c r="F131" s="98" t="s">
        <v>3</v>
      </c>
      <c r="G131" s="83"/>
      <c r="H131" s="33">
        <f t="shared" si="15"/>
        <v>0</v>
      </c>
      <c r="I131" s="84"/>
    </row>
    <row r="132" spans="2:9" s="173" customFormat="1" ht="16.5" hidden="1" thickBot="1">
      <c r="B132" s="225"/>
      <c r="C132" s="62"/>
      <c r="D132" s="167" t="s">
        <v>278</v>
      </c>
      <c r="E132" s="168"/>
      <c r="F132" s="169" t="s">
        <v>3</v>
      </c>
      <c r="G132" s="183"/>
      <c r="H132" s="41">
        <f>SUM(H129:H131)</f>
        <v>0</v>
      </c>
      <c r="I132" s="184"/>
    </row>
    <row r="133" spans="2:9" s="173" customFormat="1" ht="15.75" hidden="1" customHeight="1">
      <c r="B133" s="225"/>
      <c r="C133" s="62"/>
      <c r="D133" s="167" t="s">
        <v>381</v>
      </c>
      <c r="E133" s="168"/>
      <c r="F133" s="227"/>
      <c r="G133" s="170"/>
      <c r="H133" s="228">
        <f>SUM(H132,H127)</f>
        <v>650000000</v>
      </c>
      <c r="I133" s="172"/>
    </row>
    <row r="134" spans="2:9" ht="16.5" hidden="1" thickBot="1">
      <c r="B134" s="225"/>
      <c r="C134" s="20" t="s">
        <v>42</v>
      </c>
      <c r="D134" s="229" t="s">
        <v>376</v>
      </c>
      <c r="E134" s="166"/>
      <c r="F134" s="139"/>
      <c r="G134" s="64"/>
      <c r="H134" s="52"/>
      <c r="I134" s="51"/>
    </row>
    <row r="135" spans="2:9" ht="63.75" hidden="1" thickBot="1">
      <c r="B135" s="225"/>
      <c r="C135" s="28" t="s">
        <v>184</v>
      </c>
      <c r="D135" s="165" t="s">
        <v>180</v>
      </c>
      <c r="E135" s="166"/>
      <c r="F135" s="139" t="s">
        <v>3</v>
      </c>
      <c r="G135" s="277">
        <f>420491211-76500</f>
        <v>420414711</v>
      </c>
      <c r="H135" s="33">
        <f t="shared" ref="H135:H153" si="16">E135*G135</f>
        <v>0</v>
      </c>
      <c r="I135" s="248" t="s">
        <v>403</v>
      </c>
    </row>
    <row r="136" spans="2:9" ht="158.25" hidden="1" thickBot="1">
      <c r="B136" s="225"/>
      <c r="C136" s="28" t="s">
        <v>187</v>
      </c>
      <c r="D136" s="252" t="s">
        <v>175</v>
      </c>
      <c r="E136" s="253"/>
      <c r="F136" s="250" t="s">
        <v>3</v>
      </c>
      <c r="G136" s="251">
        <v>77500000</v>
      </c>
      <c r="H136" s="33">
        <f t="shared" si="16"/>
        <v>0</v>
      </c>
      <c r="I136" s="84" t="s">
        <v>359</v>
      </c>
    </row>
    <row r="137" spans="2:9" ht="16.5" hidden="1" thickBot="1">
      <c r="B137" s="225"/>
      <c r="C137" s="28" t="s">
        <v>188</v>
      </c>
      <c r="D137" s="256" t="s">
        <v>186</v>
      </c>
      <c r="E137" s="257"/>
      <c r="F137" s="250" t="s">
        <v>3</v>
      </c>
      <c r="G137" s="251">
        <v>163797143</v>
      </c>
      <c r="H137" s="33">
        <f t="shared" si="16"/>
        <v>0</v>
      </c>
      <c r="I137" s="84"/>
    </row>
    <row r="138" spans="2:9" ht="32.25" hidden="1" thickBot="1">
      <c r="B138" s="225"/>
      <c r="C138" s="28" t="s">
        <v>189</v>
      </c>
      <c r="D138" s="246" t="s">
        <v>389</v>
      </c>
      <c r="E138" s="249"/>
      <c r="F138" s="250" t="s">
        <v>3</v>
      </c>
      <c r="G138" s="251">
        <v>36774286</v>
      </c>
      <c r="H138" s="33">
        <f t="shared" si="16"/>
        <v>0</v>
      </c>
      <c r="I138" s="84" t="s">
        <v>360</v>
      </c>
    </row>
    <row r="139" spans="2:9" ht="32.25" hidden="1" thickBot="1">
      <c r="B139" s="225"/>
      <c r="C139" s="28" t="s">
        <v>190</v>
      </c>
      <c r="D139" s="246" t="s">
        <v>391</v>
      </c>
      <c r="E139" s="249"/>
      <c r="F139" s="250" t="s">
        <v>3</v>
      </c>
      <c r="G139" s="251">
        <v>231428571</v>
      </c>
      <c r="H139" s="33">
        <f t="shared" si="16"/>
        <v>0</v>
      </c>
      <c r="I139" s="236" t="s">
        <v>385</v>
      </c>
    </row>
    <row r="140" spans="2:9" ht="16.5" hidden="1" thickBot="1">
      <c r="B140" s="225"/>
      <c r="C140" s="28" t="s">
        <v>191</v>
      </c>
      <c r="D140" s="246" t="s">
        <v>177</v>
      </c>
      <c r="E140" s="249"/>
      <c r="F140" s="250" t="s">
        <v>3</v>
      </c>
      <c r="G140" s="251">
        <v>21198942.5</v>
      </c>
      <c r="H140" s="33">
        <f t="shared" si="16"/>
        <v>0</v>
      </c>
      <c r="I140" s="84" t="s">
        <v>361</v>
      </c>
    </row>
    <row r="141" spans="2:9" ht="16.5" hidden="1" thickBot="1">
      <c r="B141" s="225"/>
      <c r="C141" s="28" t="s">
        <v>192</v>
      </c>
      <c r="D141" s="246" t="s">
        <v>202</v>
      </c>
      <c r="E141" s="249"/>
      <c r="F141" s="250" t="s">
        <v>3</v>
      </c>
      <c r="G141" s="251"/>
      <c r="H141" s="33">
        <f t="shared" si="16"/>
        <v>0</v>
      </c>
      <c r="I141" s="84"/>
    </row>
    <row r="142" spans="2:9" ht="48" hidden="1" thickBot="1">
      <c r="B142" s="225"/>
      <c r="C142" s="28" t="s">
        <v>193</v>
      </c>
      <c r="D142" s="252" t="s">
        <v>390</v>
      </c>
      <c r="E142" s="253"/>
      <c r="F142" s="250" t="s">
        <v>3</v>
      </c>
      <c r="G142" s="251">
        <v>122070229</v>
      </c>
      <c r="H142" s="33">
        <f t="shared" si="16"/>
        <v>0</v>
      </c>
      <c r="I142" s="84" t="s">
        <v>362</v>
      </c>
    </row>
    <row r="143" spans="2:9" ht="16.5" hidden="1" thickBot="1">
      <c r="B143" s="225"/>
      <c r="C143" s="28" t="s">
        <v>194</v>
      </c>
      <c r="D143" s="246" t="s">
        <v>392</v>
      </c>
      <c r="E143" s="249"/>
      <c r="F143" s="250" t="s">
        <v>3</v>
      </c>
      <c r="G143" s="251">
        <v>103865486</v>
      </c>
      <c r="H143" s="33">
        <f t="shared" si="16"/>
        <v>0</v>
      </c>
      <c r="I143" s="84"/>
    </row>
    <row r="144" spans="2:9" ht="16.5" hidden="1" thickBot="1">
      <c r="B144" s="225"/>
      <c r="C144" s="28" t="s">
        <v>195</v>
      </c>
      <c r="D144" s="246" t="s">
        <v>203</v>
      </c>
      <c r="E144" s="249"/>
      <c r="F144" s="250" t="s">
        <v>3</v>
      </c>
      <c r="G144" s="251"/>
      <c r="H144" s="33">
        <f t="shared" si="16"/>
        <v>0</v>
      </c>
      <c r="I144" s="84"/>
    </row>
    <row r="145" spans="2:9" ht="48" hidden="1" thickBot="1">
      <c r="B145" s="225"/>
      <c r="C145" s="28" t="s">
        <v>196</v>
      </c>
      <c r="D145" s="252" t="s">
        <v>393</v>
      </c>
      <c r="E145" s="253"/>
      <c r="F145" s="250" t="s">
        <v>3</v>
      </c>
      <c r="G145" s="251">
        <v>47730194</v>
      </c>
      <c r="H145" s="33">
        <f t="shared" si="16"/>
        <v>0</v>
      </c>
      <c r="I145" s="84" t="s">
        <v>363</v>
      </c>
    </row>
    <row r="146" spans="2:9" ht="32.25" hidden="1" thickBot="1">
      <c r="B146" s="225"/>
      <c r="C146" s="28" t="s">
        <v>197</v>
      </c>
      <c r="D146" s="252" t="s">
        <v>204</v>
      </c>
      <c r="E146" s="253"/>
      <c r="F146" s="250" t="s">
        <v>3</v>
      </c>
      <c r="G146" s="251">
        <f>147461857-135714</f>
        <v>147326143</v>
      </c>
      <c r="H146" s="33">
        <f t="shared" si="16"/>
        <v>0</v>
      </c>
      <c r="I146" s="84" t="s">
        <v>364</v>
      </c>
    </row>
    <row r="147" spans="2:9" ht="16.5" hidden="1" thickBot="1">
      <c r="B147" s="225"/>
      <c r="C147" s="28" t="s">
        <v>198</v>
      </c>
      <c r="D147" s="252" t="s">
        <v>179</v>
      </c>
      <c r="E147" s="253"/>
      <c r="F147" s="250" t="s">
        <v>3</v>
      </c>
      <c r="G147" s="251"/>
      <c r="H147" s="33">
        <f t="shared" si="16"/>
        <v>0</v>
      </c>
      <c r="I147" s="84"/>
    </row>
    <row r="148" spans="2:9" ht="32.25" hidden="1" thickBot="1">
      <c r="B148" s="225"/>
      <c r="C148" s="28" t="s">
        <v>199</v>
      </c>
      <c r="D148" s="252" t="s">
        <v>394</v>
      </c>
      <c r="E148" s="253"/>
      <c r="F148" s="250" t="s">
        <v>3</v>
      </c>
      <c r="G148" s="251">
        <v>28285714</v>
      </c>
      <c r="H148" s="33">
        <f t="shared" si="16"/>
        <v>0</v>
      </c>
      <c r="I148" s="84" t="s">
        <v>374</v>
      </c>
    </row>
    <row r="149" spans="2:9" ht="16.5" hidden="1" thickBot="1">
      <c r="B149" s="225"/>
      <c r="C149" s="28" t="s">
        <v>200</v>
      </c>
      <c r="D149" s="252" t="s">
        <v>206</v>
      </c>
      <c r="E149" s="253"/>
      <c r="F149" s="250" t="s">
        <v>3</v>
      </c>
      <c r="G149" s="251"/>
      <c r="H149" s="33">
        <f t="shared" si="16"/>
        <v>0</v>
      </c>
      <c r="I149" s="84"/>
    </row>
    <row r="150" spans="2:9" ht="16.5" hidden="1" thickBot="1">
      <c r="B150" s="225"/>
      <c r="C150" s="28" t="s">
        <v>201</v>
      </c>
      <c r="D150" s="264" t="s">
        <v>396</v>
      </c>
      <c r="E150" s="265"/>
      <c r="F150" s="238" t="s">
        <v>3</v>
      </c>
      <c r="G150" s="266">
        <v>17142857</v>
      </c>
      <c r="H150" s="239">
        <f t="shared" si="16"/>
        <v>0</v>
      </c>
      <c r="I150" s="260"/>
    </row>
    <row r="151" spans="2:9" ht="16.5" hidden="1" thickBot="1">
      <c r="B151" s="225"/>
      <c r="C151" s="28" t="s">
        <v>173</v>
      </c>
      <c r="D151" s="255" t="s">
        <v>208</v>
      </c>
      <c r="E151" s="253"/>
      <c r="F151" s="250" t="s">
        <v>3</v>
      </c>
      <c r="G151" s="251"/>
      <c r="H151" s="33">
        <f t="shared" si="16"/>
        <v>0</v>
      </c>
      <c r="I151" s="84"/>
    </row>
    <row r="152" spans="2:9" ht="16.5" hidden="1" thickBot="1">
      <c r="B152" s="225"/>
      <c r="C152" s="28" t="s">
        <v>174</v>
      </c>
      <c r="D152" s="255" t="s">
        <v>395</v>
      </c>
      <c r="E152" s="253"/>
      <c r="F152" s="250" t="s">
        <v>3</v>
      </c>
      <c r="G152" s="251">
        <v>25256236</v>
      </c>
      <c r="H152" s="33">
        <f t="shared" si="16"/>
        <v>0</v>
      </c>
      <c r="I152" s="84"/>
    </row>
    <row r="153" spans="2:9" ht="48" hidden="1" thickBot="1">
      <c r="B153" s="225"/>
      <c r="C153" s="28" t="s">
        <v>211</v>
      </c>
      <c r="D153" s="252" t="s">
        <v>210</v>
      </c>
      <c r="E153" s="253"/>
      <c r="F153" s="250" t="s">
        <v>3</v>
      </c>
      <c r="G153" s="251">
        <v>233000000</v>
      </c>
      <c r="H153" s="254">
        <f t="shared" si="16"/>
        <v>0</v>
      </c>
      <c r="I153" s="259" t="s">
        <v>384</v>
      </c>
    </row>
    <row r="154" spans="2:9" s="173" customFormat="1" ht="16.5" hidden="1" thickBot="1">
      <c r="B154" s="225"/>
      <c r="C154" s="62"/>
      <c r="D154" s="167" t="s">
        <v>278</v>
      </c>
      <c r="E154" s="178"/>
      <c r="F154" s="179" t="s">
        <v>3</v>
      </c>
      <c r="G154" s="179"/>
      <c r="H154" s="180">
        <f t="shared" ref="H154" si="17">SUM(H135:H153)</f>
        <v>0</v>
      </c>
      <c r="I154" s="181"/>
    </row>
    <row r="155" spans="2:9" ht="16.5" hidden="1" thickBot="1">
      <c r="B155" s="225"/>
      <c r="C155" s="20" t="s">
        <v>43</v>
      </c>
      <c r="D155" s="174" t="s">
        <v>212</v>
      </c>
      <c r="E155" s="166"/>
      <c r="F155" s="139"/>
      <c r="G155" s="83"/>
      <c r="H155" s="35"/>
      <c r="I155" s="51"/>
    </row>
    <row r="156" spans="2:9" ht="32.25" hidden="1" thickBot="1">
      <c r="B156" s="225"/>
      <c r="C156" s="28" t="s">
        <v>213</v>
      </c>
      <c r="D156" s="246" t="s">
        <v>214</v>
      </c>
      <c r="E156" s="249"/>
      <c r="F156" s="250" t="s">
        <v>3</v>
      </c>
      <c r="G156" s="251">
        <v>120000000</v>
      </c>
      <c r="H156" s="244">
        <f t="shared" ref="H156:H158" si="18">E156*G156</f>
        <v>0</v>
      </c>
      <c r="I156" s="250" t="s">
        <v>397</v>
      </c>
    </row>
    <row r="157" spans="2:9" ht="32.25" hidden="1" thickBot="1">
      <c r="B157" s="225"/>
      <c r="C157" s="28" t="s">
        <v>217</v>
      </c>
      <c r="D157" s="246" t="s">
        <v>215</v>
      </c>
      <c r="E157" s="249"/>
      <c r="F157" s="250" t="s">
        <v>3</v>
      </c>
      <c r="G157" s="251">
        <f>135200000-33200000</f>
        <v>102000000</v>
      </c>
      <c r="H157" s="244">
        <f t="shared" si="18"/>
        <v>0</v>
      </c>
      <c r="I157" s="260" t="s">
        <v>402</v>
      </c>
    </row>
    <row r="158" spans="2:9" ht="16.5" hidden="1" thickBot="1">
      <c r="B158" s="225"/>
      <c r="C158" s="28" t="s">
        <v>218</v>
      </c>
      <c r="D158" s="165" t="s">
        <v>216</v>
      </c>
      <c r="E158" s="175"/>
      <c r="F158" s="98" t="s">
        <v>3</v>
      </c>
      <c r="G158" s="83"/>
      <c r="H158" s="33">
        <f t="shared" si="18"/>
        <v>0</v>
      </c>
      <c r="I158" s="84"/>
    </row>
    <row r="159" spans="2:9" ht="16.5" hidden="1" thickBot="1">
      <c r="B159" s="225"/>
      <c r="C159" s="28"/>
      <c r="D159" s="167" t="s">
        <v>278</v>
      </c>
      <c r="E159" s="168"/>
      <c r="F159" s="169" t="s">
        <v>3</v>
      </c>
      <c r="G159" s="183"/>
      <c r="H159" s="41">
        <f>SUM(H155:H157)</f>
        <v>0</v>
      </c>
      <c r="I159" s="84"/>
    </row>
    <row r="160" spans="2:9" s="173" customFormat="1" ht="16.5" hidden="1" thickBot="1">
      <c r="B160" s="225"/>
      <c r="C160" s="62"/>
      <c r="D160" s="167" t="s">
        <v>382</v>
      </c>
      <c r="E160" s="168"/>
      <c r="F160" s="169"/>
      <c r="G160" s="183"/>
      <c r="H160" s="41">
        <f>SUM(H154,H159)</f>
        <v>0</v>
      </c>
      <c r="I160" s="184"/>
    </row>
    <row r="161" spans="2:9" ht="16.5" hidden="1" thickBot="1">
      <c r="B161" s="225"/>
      <c r="C161" s="20" t="s">
        <v>44</v>
      </c>
      <c r="D161" s="174" t="s">
        <v>383</v>
      </c>
      <c r="E161" s="166"/>
      <c r="F161" s="139"/>
      <c r="G161" s="83"/>
      <c r="H161" s="35"/>
      <c r="I161" s="86" t="s">
        <v>368</v>
      </c>
    </row>
    <row r="162" spans="2:9" ht="32.25" hidden="1" thickBot="1">
      <c r="B162" s="225"/>
      <c r="C162" s="28" t="s">
        <v>222</v>
      </c>
      <c r="D162" s="246" t="s">
        <v>180</v>
      </c>
      <c r="E162" s="249"/>
      <c r="F162" s="250" t="s">
        <v>3</v>
      </c>
      <c r="G162" s="251">
        <v>82500000</v>
      </c>
      <c r="H162" s="244">
        <f t="shared" ref="H162:H166" si="19">E162*G162</f>
        <v>0</v>
      </c>
      <c r="I162" s="250" t="s">
        <v>399</v>
      </c>
    </row>
    <row r="163" spans="2:9" ht="16.5" hidden="1" thickBot="1">
      <c r="B163" s="225"/>
      <c r="C163" s="28" t="s">
        <v>223</v>
      </c>
      <c r="D163" s="165" t="s">
        <v>109</v>
      </c>
      <c r="E163" s="175"/>
      <c r="F163" s="98" t="s">
        <v>3</v>
      </c>
      <c r="G163" s="83">
        <v>31000000</v>
      </c>
      <c r="H163" s="33">
        <f t="shared" si="19"/>
        <v>0</v>
      </c>
      <c r="I163" s="84"/>
    </row>
    <row r="164" spans="2:9" ht="16.5" hidden="1" thickBot="1">
      <c r="B164" s="225"/>
      <c r="C164" s="28" t="s">
        <v>224</v>
      </c>
      <c r="D164" s="165" t="s">
        <v>219</v>
      </c>
      <c r="E164" s="175"/>
      <c r="F164" s="98" t="s">
        <v>3</v>
      </c>
      <c r="G164" s="83">
        <v>26000000</v>
      </c>
      <c r="H164" s="33">
        <f t="shared" si="19"/>
        <v>0</v>
      </c>
      <c r="I164" s="84"/>
    </row>
    <row r="165" spans="2:9" ht="16.5" hidden="1" thickBot="1">
      <c r="B165" s="225"/>
      <c r="C165" s="28" t="s">
        <v>225</v>
      </c>
      <c r="D165" s="165" t="s">
        <v>220</v>
      </c>
      <c r="E165" s="175"/>
      <c r="F165" s="98" t="s">
        <v>3</v>
      </c>
      <c r="G165" s="83"/>
      <c r="H165" s="33">
        <f t="shared" si="19"/>
        <v>0</v>
      </c>
      <c r="I165" s="84"/>
    </row>
    <row r="166" spans="2:9" ht="32.25" hidden="1" thickBot="1">
      <c r="B166" s="225"/>
      <c r="C166" s="28" t="s">
        <v>226</v>
      </c>
      <c r="D166" s="246" t="s">
        <v>221</v>
      </c>
      <c r="E166" s="249"/>
      <c r="F166" s="250" t="s">
        <v>3</v>
      </c>
      <c r="G166" s="251">
        <v>57200000</v>
      </c>
      <c r="H166" s="244">
        <f t="shared" si="19"/>
        <v>0</v>
      </c>
      <c r="I166" s="250" t="s">
        <v>398</v>
      </c>
    </row>
    <row r="167" spans="2:9" s="173" customFormat="1" ht="16.5" hidden="1" thickBot="1">
      <c r="B167" s="225"/>
      <c r="C167" s="62"/>
      <c r="D167" s="167" t="s">
        <v>278</v>
      </c>
      <c r="E167" s="168"/>
      <c r="F167" s="169" t="s">
        <v>3</v>
      </c>
      <c r="G167" s="183"/>
      <c r="H167" s="41">
        <f>SUM(H162:H166)</f>
        <v>0</v>
      </c>
      <c r="I167" s="184"/>
    </row>
    <row r="168" spans="2:9" ht="16.5" hidden="1" thickBot="1">
      <c r="B168" s="225"/>
      <c r="C168" s="20" t="s">
        <v>44</v>
      </c>
      <c r="D168" s="174" t="s">
        <v>378</v>
      </c>
      <c r="E168" s="166"/>
      <c r="F168" s="139"/>
      <c r="G168" s="83"/>
      <c r="H168" s="35"/>
      <c r="I168" s="86" t="s">
        <v>377</v>
      </c>
    </row>
    <row r="169" spans="2:9" ht="16.5" hidden="1" thickBot="1">
      <c r="B169" s="225"/>
      <c r="C169" s="28" t="s">
        <v>222</v>
      </c>
      <c r="D169" s="165" t="s">
        <v>180</v>
      </c>
      <c r="E169" s="175"/>
      <c r="F169" s="98" t="s">
        <v>3</v>
      </c>
      <c r="G169" s="83">
        <v>175000000</v>
      </c>
      <c r="H169" s="33">
        <f t="shared" ref="H169:H173" si="20">E169*G169</f>
        <v>0</v>
      </c>
      <c r="I169" s="84"/>
    </row>
    <row r="170" spans="2:9" ht="16.5" hidden="1" thickBot="1">
      <c r="B170" s="225"/>
      <c r="C170" s="28" t="s">
        <v>223</v>
      </c>
      <c r="D170" s="165" t="s">
        <v>109</v>
      </c>
      <c r="E170" s="175"/>
      <c r="F170" s="98" t="s">
        <v>3</v>
      </c>
      <c r="G170" s="83">
        <v>31000000</v>
      </c>
      <c r="H170" s="33">
        <f t="shared" si="20"/>
        <v>0</v>
      </c>
      <c r="I170" s="84"/>
    </row>
    <row r="171" spans="2:9" ht="16.5" hidden="1" thickBot="1">
      <c r="B171" s="225"/>
      <c r="C171" s="28" t="s">
        <v>224</v>
      </c>
      <c r="D171" s="165" t="s">
        <v>219</v>
      </c>
      <c r="E171" s="175"/>
      <c r="F171" s="98" t="s">
        <v>3</v>
      </c>
      <c r="G171" s="83">
        <v>26000000</v>
      </c>
      <c r="H171" s="33">
        <f t="shared" si="20"/>
        <v>0</v>
      </c>
      <c r="I171" s="84"/>
    </row>
    <row r="172" spans="2:9" ht="16.5" hidden="1" thickBot="1">
      <c r="B172" s="225"/>
      <c r="C172" s="28" t="s">
        <v>225</v>
      </c>
      <c r="D172" s="165" t="s">
        <v>220</v>
      </c>
      <c r="E172" s="175"/>
      <c r="F172" s="98" t="s">
        <v>3</v>
      </c>
      <c r="G172" s="83"/>
      <c r="H172" s="33">
        <f t="shared" si="20"/>
        <v>0</v>
      </c>
      <c r="I172" s="84"/>
    </row>
    <row r="173" spans="2:9" ht="16.5" hidden="1" thickBot="1">
      <c r="B173" s="225"/>
      <c r="C173" s="28" t="s">
        <v>226</v>
      </c>
      <c r="D173" s="165" t="s">
        <v>221</v>
      </c>
      <c r="E173" s="175"/>
      <c r="F173" s="98" t="s">
        <v>3</v>
      </c>
      <c r="G173" s="83">
        <v>40000000</v>
      </c>
      <c r="H173" s="33">
        <f t="shared" si="20"/>
        <v>0</v>
      </c>
      <c r="I173" s="84" t="s">
        <v>367</v>
      </c>
    </row>
    <row r="174" spans="2:9" s="173" customFormat="1" ht="16.5" hidden="1" thickBot="1">
      <c r="B174" s="225"/>
      <c r="C174" s="62"/>
      <c r="D174" s="167" t="s">
        <v>278</v>
      </c>
      <c r="E174" s="168"/>
      <c r="F174" s="169" t="s">
        <v>3</v>
      </c>
      <c r="G174" s="183"/>
      <c r="H174" s="41">
        <f>SUM(H169:H173)</f>
        <v>0</v>
      </c>
      <c r="I174" s="184"/>
    </row>
    <row r="175" spans="2:9" ht="16.5" hidden="1" thickBot="1">
      <c r="B175" s="225"/>
      <c r="C175" s="20" t="s">
        <v>45</v>
      </c>
      <c r="D175" s="174" t="s">
        <v>272</v>
      </c>
      <c r="E175" s="166"/>
      <c r="F175" s="139"/>
      <c r="G175" s="83"/>
      <c r="H175" s="35"/>
      <c r="I175" s="84"/>
    </row>
    <row r="176" spans="2:9" ht="16.5" hidden="1" thickBot="1">
      <c r="B176" s="225"/>
      <c r="C176" s="28" t="s">
        <v>229</v>
      </c>
      <c r="D176" s="138" t="s">
        <v>40</v>
      </c>
      <c r="E176" s="175"/>
      <c r="F176" s="98" t="s">
        <v>3</v>
      </c>
      <c r="G176" s="83"/>
      <c r="H176" s="33">
        <f t="shared" ref="H176:H181" si="21">E176*G176</f>
        <v>0</v>
      </c>
      <c r="I176" s="84"/>
    </row>
    <row r="177" spans="2:9" ht="16.5" hidden="1" thickBot="1">
      <c r="B177" s="225"/>
      <c r="C177" s="28" t="s">
        <v>230</v>
      </c>
      <c r="D177" s="138" t="s">
        <v>35</v>
      </c>
      <c r="E177" s="175"/>
      <c r="F177" s="98" t="s">
        <v>3</v>
      </c>
      <c r="G177" s="83"/>
      <c r="H177" s="33">
        <f t="shared" si="21"/>
        <v>0</v>
      </c>
      <c r="I177" s="84"/>
    </row>
    <row r="178" spans="2:9" ht="16.5" hidden="1" thickBot="1">
      <c r="B178" s="225"/>
      <c r="C178" s="28" t="s">
        <v>273</v>
      </c>
      <c r="D178" s="138" t="s">
        <v>38</v>
      </c>
      <c r="E178" s="175"/>
      <c r="F178" s="98" t="s">
        <v>3</v>
      </c>
      <c r="G178" s="83"/>
      <c r="H178" s="33">
        <f>E178*G178</f>
        <v>0</v>
      </c>
      <c r="I178" s="84"/>
    </row>
    <row r="179" spans="2:9" ht="16.5" hidden="1" thickBot="1">
      <c r="B179" s="225"/>
      <c r="C179" s="28" t="s">
        <v>274</v>
      </c>
      <c r="D179" s="138" t="s">
        <v>39</v>
      </c>
      <c r="E179" s="175"/>
      <c r="F179" s="49" t="s">
        <v>3</v>
      </c>
      <c r="G179" s="85"/>
      <c r="H179" s="33">
        <f t="shared" si="21"/>
        <v>0</v>
      </c>
      <c r="I179" s="84"/>
    </row>
    <row r="180" spans="2:9" ht="16.5" hidden="1" thickBot="1">
      <c r="B180" s="225"/>
      <c r="C180" s="28" t="s">
        <v>275</v>
      </c>
      <c r="D180" s="138" t="s">
        <v>47</v>
      </c>
      <c r="E180" s="175"/>
      <c r="F180" s="49" t="s">
        <v>3</v>
      </c>
      <c r="G180" s="85"/>
      <c r="H180" s="33">
        <f t="shared" si="21"/>
        <v>0</v>
      </c>
      <c r="I180" s="84"/>
    </row>
    <row r="181" spans="2:9" ht="16.5" hidden="1" thickBot="1">
      <c r="B181" s="225"/>
      <c r="C181" s="28" t="s">
        <v>276</v>
      </c>
      <c r="D181" s="185" t="s">
        <v>46</v>
      </c>
      <c r="E181" s="166"/>
      <c r="F181" s="49" t="s">
        <v>3</v>
      </c>
      <c r="G181" s="85"/>
      <c r="H181" s="33">
        <f t="shared" si="21"/>
        <v>0</v>
      </c>
      <c r="I181" s="84"/>
    </row>
    <row r="182" spans="2:9" s="173" customFormat="1" ht="16.5" hidden="1" thickBot="1">
      <c r="B182" s="225"/>
      <c r="C182" s="62"/>
      <c r="D182" s="167" t="s">
        <v>278</v>
      </c>
      <c r="E182" s="168"/>
      <c r="F182" s="182" t="s">
        <v>3</v>
      </c>
      <c r="G182" s="186"/>
      <c r="H182" s="41">
        <f>SUM(H176:H181)</f>
        <v>0</v>
      </c>
      <c r="I182" s="184"/>
    </row>
    <row r="183" spans="2:9" ht="16.5" hidden="1" thickBot="1">
      <c r="B183" s="225"/>
      <c r="C183" s="20" t="s">
        <v>91</v>
      </c>
      <c r="D183" s="174" t="s">
        <v>227</v>
      </c>
      <c r="E183" s="166"/>
      <c r="F183" s="66"/>
      <c r="G183" s="85"/>
      <c r="H183" s="35"/>
      <c r="I183" s="84"/>
    </row>
    <row r="184" spans="2:9" ht="16.5" hidden="1" thickBot="1">
      <c r="B184" s="225"/>
      <c r="C184" s="28" t="s">
        <v>270</v>
      </c>
      <c r="D184" s="165" t="s">
        <v>228</v>
      </c>
      <c r="E184" s="175"/>
      <c r="F184" s="49" t="s">
        <v>3</v>
      </c>
      <c r="G184" s="85"/>
      <c r="H184" s="33">
        <f t="shared" ref="H184:H185" si="22">E184*G184</f>
        <v>0</v>
      </c>
      <c r="I184" s="84"/>
    </row>
    <row r="185" spans="2:9" ht="16.5" hidden="1" thickBot="1">
      <c r="B185" s="225"/>
      <c r="C185" s="28" t="s">
        <v>271</v>
      </c>
      <c r="D185" s="165" t="s">
        <v>231</v>
      </c>
      <c r="E185" s="176"/>
      <c r="F185" s="49" t="s">
        <v>3</v>
      </c>
      <c r="G185" s="85"/>
      <c r="H185" s="33">
        <f t="shared" si="22"/>
        <v>0</v>
      </c>
      <c r="I185" s="84"/>
    </row>
    <row r="186" spans="2:9" s="173" customFormat="1" ht="16.5" hidden="1" thickBot="1">
      <c r="B186" s="225"/>
      <c r="C186" s="62"/>
      <c r="D186" s="167" t="s">
        <v>278</v>
      </c>
      <c r="E186" s="168"/>
      <c r="F186" s="182" t="s">
        <v>3</v>
      </c>
      <c r="G186" s="186"/>
      <c r="H186" s="41">
        <f>SUM(H184:H185)</f>
        <v>0</v>
      </c>
      <c r="I186" s="184"/>
    </row>
    <row r="187" spans="2:9" ht="16.5" hidden="1" thickBot="1">
      <c r="B187" s="225"/>
      <c r="C187" s="20" t="s">
        <v>329</v>
      </c>
      <c r="D187" s="174" t="s">
        <v>330</v>
      </c>
      <c r="E187" s="166"/>
      <c r="F187" s="66"/>
      <c r="G187" s="85"/>
      <c r="H187" s="35"/>
      <c r="I187" s="84"/>
    </row>
    <row r="188" spans="2:9" ht="16.5" hidden="1" thickBot="1">
      <c r="B188" s="225"/>
      <c r="C188" s="28" t="s">
        <v>331</v>
      </c>
      <c r="D188" s="165" t="s">
        <v>334</v>
      </c>
      <c r="E188" s="175"/>
      <c r="F188" s="49" t="s">
        <v>3</v>
      </c>
      <c r="G188" s="85"/>
      <c r="H188" s="33">
        <f t="shared" ref="H188:H189" si="23">E188*G188</f>
        <v>0</v>
      </c>
      <c r="I188" s="84"/>
    </row>
    <row r="189" spans="2:9" ht="16.5" hidden="1" thickBot="1">
      <c r="B189" s="225"/>
      <c r="C189" s="28" t="s">
        <v>332</v>
      </c>
      <c r="D189" s="165" t="s">
        <v>333</v>
      </c>
      <c r="E189" s="175"/>
      <c r="F189" s="49" t="s">
        <v>3</v>
      </c>
      <c r="G189" s="85"/>
      <c r="H189" s="33">
        <f t="shared" si="23"/>
        <v>0</v>
      </c>
      <c r="I189" s="84"/>
    </row>
    <row r="190" spans="2:9" s="173" customFormat="1" ht="16.5" hidden="1" thickBot="1">
      <c r="B190" s="225"/>
      <c r="C190" s="62"/>
      <c r="D190" s="167" t="s">
        <v>278</v>
      </c>
      <c r="E190" s="168"/>
      <c r="F190" s="182" t="s">
        <v>3</v>
      </c>
      <c r="G190" s="186"/>
      <c r="H190" s="41">
        <f>SUM(H188:H189)</f>
        <v>0</v>
      </c>
      <c r="I190" s="184"/>
    </row>
    <row r="191" spans="2:9" s="120" customFormat="1" ht="21.75" hidden="1" customHeight="1" thickBot="1">
      <c r="B191" s="226"/>
      <c r="C191" s="67"/>
      <c r="D191" s="105" t="s">
        <v>277</v>
      </c>
      <c r="E191" s="69"/>
      <c r="F191" s="70" t="s">
        <v>3</v>
      </c>
      <c r="G191" s="71"/>
      <c r="H191" s="106">
        <f>H133+H160+H167+H182+H190+H186+H174</f>
        <v>650000000</v>
      </c>
      <c r="I191" s="187"/>
    </row>
    <row r="192" spans="2:9" ht="31.5" hidden="1" customHeight="1">
      <c r="B192" s="369" t="s">
        <v>232</v>
      </c>
      <c r="C192" s="74" t="s">
        <v>48</v>
      </c>
      <c r="D192" s="159" t="s">
        <v>244</v>
      </c>
      <c r="E192" s="160"/>
      <c r="F192" s="164"/>
      <c r="G192" s="188"/>
      <c r="H192" s="81"/>
      <c r="I192" s="163"/>
    </row>
    <row r="193" spans="2:9" ht="16.5" hidden="1" thickBot="1">
      <c r="B193" s="370"/>
      <c r="C193" s="28" t="s">
        <v>233</v>
      </c>
      <c r="D193" s="165" t="s">
        <v>175</v>
      </c>
      <c r="E193" s="166"/>
      <c r="F193" s="49" t="s">
        <v>3</v>
      </c>
      <c r="G193" s="50"/>
      <c r="H193" s="33">
        <f t="shared" ref="H193:H203" si="24">E193*G193</f>
        <v>0</v>
      </c>
      <c r="I193" s="51"/>
    </row>
    <row r="194" spans="2:9" ht="16.5" hidden="1" thickBot="1">
      <c r="B194" s="370"/>
      <c r="C194" s="28" t="s">
        <v>234</v>
      </c>
      <c r="D194" s="165" t="s">
        <v>176</v>
      </c>
      <c r="E194" s="166"/>
      <c r="F194" s="49" t="s">
        <v>3</v>
      </c>
      <c r="G194" s="50"/>
      <c r="H194" s="33">
        <f t="shared" si="24"/>
        <v>0</v>
      </c>
      <c r="I194" s="51"/>
    </row>
    <row r="195" spans="2:9" ht="16.5" hidden="1" thickBot="1">
      <c r="B195" s="370"/>
      <c r="C195" s="28" t="s">
        <v>235</v>
      </c>
      <c r="D195" s="165" t="s">
        <v>185</v>
      </c>
      <c r="E195" s="166"/>
      <c r="F195" s="49" t="s">
        <v>3</v>
      </c>
      <c r="G195" s="50"/>
      <c r="H195" s="33">
        <f t="shared" si="24"/>
        <v>0</v>
      </c>
      <c r="I195" s="51"/>
    </row>
    <row r="196" spans="2:9" ht="16.5" hidden="1" thickBot="1">
      <c r="B196" s="370"/>
      <c r="C196" s="28" t="s">
        <v>236</v>
      </c>
      <c r="D196" s="165" t="s">
        <v>177</v>
      </c>
      <c r="E196" s="166"/>
      <c r="F196" s="49" t="s">
        <v>3</v>
      </c>
      <c r="G196" s="50"/>
      <c r="H196" s="33">
        <f t="shared" si="24"/>
        <v>0</v>
      </c>
      <c r="I196" s="51"/>
    </row>
    <row r="197" spans="2:9" ht="16.5" hidden="1" thickBot="1">
      <c r="B197" s="370"/>
      <c r="C197" s="28" t="s">
        <v>237</v>
      </c>
      <c r="D197" s="165" t="s">
        <v>178</v>
      </c>
      <c r="E197" s="166"/>
      <c r="F197" s="49" t="s">
        <v>3</v>
      </c>
      <c r="G197" s="50"/>
      <c r="H197" s="33">
        <f t="shared" si="24"/>
        <v>0</v>
      </c>
      <c r="I197" s="51"/>
    </row>
    <row r="198" spans="2:9" ht="16.5" hidden="1" thickBot="1">
      <c r="B198" s="370"/>
      <c r="C198" s="28" t="s">
        <v>238</v>
      </c>
      <c r="D198" s="165" t="s">
        <v>179</v>
      </c>
      <c r="E198" s="166"/>
      <c r="F198" s="49" t="s">
        <v>3</v>
      </c>
      <c r="G198" s="50"/>
      <c r="H198" s="33">
        <f t="shared" si="24"/>
        <v>0</v>
      </c>
      <c r="I198" s="51"/>
    </row>
    <row r="199" spans="2:9" ht="16.5" hidden="1" thickBot="1">
      <c r="B199" s="370"/>
      <c r="C199" s="28" t="s">
        <v>239</v>
      </c>
      <c r="D199" s="165" t="s">
        <v>181</v>
      </c>
      <c r="E199" s="166"/>
      <c r="F199" s="49" t="s">
        <v>3</v>
      </c>
      <c r="G199" s="50"/>
      <c r="H199" s="33">
        <f t="shared" si="24"/>
        <v>0</v>
      </c>
      <c r="I199" s="51"/>
    </row>
    <row r="200" spans="2:9" ht="16.5" hidden="1" thickBot="1">
      <c r="B200" s="370"/>
      <c r="C200" s="28" t="s">
        <v>240</v>
      </c>
      <c r="D200" s="165" t="s">
        <v>182</v>
      </c>
      <c r="E200" s="166"/>
      <c r="F200" s="49" t="s">
        <v>3</v>
      </c>
      <c r="G200" s="50"/>
      <c r="H200" s="33">
        <f t="shared" si="24"/>
        <v>0</v>
      </c>
      <c r="I200" s="51"/>
    </row>
    <row r="201" spans="2:9" ht="16.5" hidden="1" thickBot="1">
      <c r="B201" s="370"/>
      <c r="C201" s="28" t="s">
        <v>241</v>
      </c>
      <c r="D201" s="165" t="s">
        <v>183</v>
      </c>
      <c r="E201" s="166"/>
      <c r="F201" s="49" t="s">
        <v>3</v>
      </c>
      <c r="G201" s="50"/>
      <c r="H201" s="33">
        <f t="shared" si="24"/>
        <v>0</v>
      </c>
      <c r="I201" s="51"/>
    </row>
    <row r="202" spans="2:9" ht="16.5" hidden="1" thickBot="1">
      <c r="B202" s="370"/>
      <c r="C202" s="28" t="s">
        <v>242</v>
      </c>
      <c r="D202" s="165" t="s">
        <v>341</v>
      </c>
      <c r="E202" s="166"/>
      <c r="F202" s="49" t="s">
        <v>3</v>
      </c>
      <c r="G202" s="50"/>
      <c r="H202" s="33">
        <f t="shared" si="24"/>
        <v>0</v>
      </c>
      <c r="I202" s="51"/>
    </row>
    <row r="203" spans="2:9" ht="16.5" hidden="1" thickBot="1">
      <c r="B203" s="370"/>
      <c r="C203" s="28" t="s">
        <v>243</v>
      </c>
      <c r="D203" s="165" t="s">
        <v>210</v>
      </c>
      <c r="E203" s="166"/>
      <c r="F203" s="49" t="s">
        <v>3</v>
      </c>
      <c r="G203" s="50"/>
      <c r="H203" s="33">
        <f t="shared" si="24"/>
        <v>0</v>
      </c>
      <c r="I203" s="51"/>
    </row>
    <row r="204" spans="2:9" s="173" customFormat="1" ht="16.5" hidden="1" thickBot="1">
      <c r="B204" s="370"/>
      <c r="C204" s="62"/>
      <c r="D204" s="167" t="s">
        <v>278</v>
      </c>
      <c r="E204" s="168"/>
      <c r="F204" s="182" t="s">
        <v>3</v>
      </c>
      <c r="G204" s="189"/>
      <c r="H204" s="171">
        <f>SUM(H193:H203)</f>
        <v>0</v>
      </c>
      <c r="I204" s="172"/>
    </row>
    <row r="205" spans="2:9" ht="32.25" hidden="1" thickBot="1">
      <c r="B205" s="370"/>
      <c r="C205" s="20" t="s">
        <v>49</v>
      </c>
      <c r="D205" s="174" t="s">
        <v>246</v>
      </c>
      <c r="E205" s="166"/>
      <c r="F205" s="66"/>
      <c r="G205" s="50"/>
      <c r="H205" s="52"/>
      <c r="I205" s="51"/>
    </row>
    <row r="206" spans="2:9" ht="16.5" hidden="1" thickBot="1">
      <c r="B206" s="370"/>
      <c r="C206" s="28" t="s">
        <v>249</v>
      </c>
      <c r="D206" s="165" t="s">
        <v>186</v>
      </c>
      <c r="E206" s="166"/>
      <c r="F206" s="49" t="s">
        <v>3</v>
      </c>
      <c r="G206" s="50"/>
      <c r="H206" s="33">
        <f t="shared" ref="H206:H223" si="25">E206*G206</f>
        <v>0</v>
      </c>
      <c r="I206" s="51"/>
    </row>
    <row r="207" spans="2:9" ht="16.5" hidden="1" thickBot="1">
      <c r="B207" s="370"/>
      <c r="C207" s="28" t="s">
        <v>250</v>
      </c>
      <c r="D207" s="165" t="s">
        <v>175</v>
      </c>
      <c r="E207" s="175"/>
      <c r="F207" s="49" t="s">
        <v>3</v>
      </c>
      <c r="G207" s="85"/>
      <c r="H207" s="33">
        <f t="shared" si="25"/>
        <v>0</v>
      </c>
      <c r="I207" s="84"/>
    </row>
    <row r="208" spans="2:9" ht="16.5" hidden="1" thickBot="1">
      <c r="B208" s="370"/>
      <c r="C208" s="28" t="s">
        <v>251</v>
      </c>
      <c r="D208" s="165" t="s">
        <v>176</v>
      </c>
      <c r="E208" s="175"/>
      <c r="F208" s="49" t="s">
        <v>3</v>
      </c>
      <c r="G208" s="85"/>
      <c r="H208" s="33">
        <f t="shared" si="25"/>
        <v>0</v>
      </c>
      <c r="I208" s="84"/>
    </row>
    <row r="209" spans="2:9" ht="16.5" hidden="1" thickBot="1">
      <c r="B209" s="370"/>
      <c r="C209" s="28" t="s">
        <v>252</v>
      </c>
      <c r="D209" s="165" t="s">
        <v>185</v>
      </c>
      <c r="E209" s="175"/>
      <c r="F209" s="49" t="s">
        <v>3</v>
      </c>
      <c r="G209" s="85"/>
      <c r="H209" s="33">
        <f t="shared" si="25"/>
        <v>0</v>
      </c>
      <c r="I209" s="84"/>
    </row>
    <row r="210" spans="2:9" ht="16.5" hidden="1" thickBot="1">
      <c r="B210" s="370"/>
      <c r="C210" s="28" t="s">
        <v>253</v>
      </c>
      <c r="D210" s="165" t="s">
        <v>177</v>
      </c>
      <c r="E210" s="175"/>
      <c r="F210" s="49" t="s">
        <v>3</v>
      </c>
      <c r="G210" s="85"/>
      <c r="H210" s="33">
        <f t="shared" si="25"/>
        <v>0</v>
      </c>
      <c r="I210" s="84"/>
    </row>
    <row r="211" spans="2:9" ht="16.5" hidden="1" thickBot="1">
      <c r="B211" s="370"/>
      <c r="C211" s="28" t="s">
        <v>254</v>
      </c>
      <c r="D211" s="165" t="s">
        <v>202</v>
      </c>
      <c r="E211" s="175"/>
      <c r="F211" s="49" t="s">
        <v>3</v>
      </c>
      <c r="G211" s="85"/>
      <c r="H211" s="33">
        <f t="shared" si="25"/>
        <v>0</v>
      </c>
      <c r="I211" s="84"/>
    </row>
    <row r="212" spans="2:9" ht="16.5" hidden="1" thickBot="1">
      <c r="B212" s="370"/>
      <c r="C212" s="28" t="s">
        <v>255</v>
      </c>
      <c r="D212" s="165" t="s">
        <v>181</v>
      </c>
      <c r="E212" s="175"/>
      <c r="F212" s="49" t="s">
        <v>3</v>
      </c>
      <c r="G212" s="85"/>
      <c r="H212" s="33">
        <f t="shared" si="25"/>
        <v>0</v>
      </c>
      <c r="I212" s="84"/>
    </row>
    <row r="213" spans="2:9" ht="16.5" hidden="1" thickBot="1">
      <c r="B213" s="370"/>
      <c r="C213" s="28" t="s">
        <v>256</v>
      </c>
      <c r="D213" s="165" t="s">
        <v>341</v>
      </c>
      <c r="E213" s="175"/>
      <c r="F213" s="49" t="s">
        <v>3</v>
      </c>
      <c r="G213" s="85"/>
      <c r="H213" s="33">
        <f t="shared" si="25"/>
        <v>0</v>
      </c>
      <c r="I213" s="84"/>
    </row>
    <row r="214" spans="2:9" ht="16.5" hidden="1" thickBot="1">
      <c r="B214" s="370"/>
      <c r="C214" s="28" t="s">
        <v>257</v>
      </c>
      <c r="D214" s="165" t="s">
        <v>203</v>
      </c>
      <c r="E214" s="175"/>
      <c r="F214" s="49" t="s">
        <v>3</v>
      </c>
      <c r="G214" s="85"/>
      <c r="H214" s="33">
        <f t="shared" si="25"/>
        <v>0</v>
      </c>
      <c r="I214" s="84"/>
    </row>
    <row r="215" spans="2:9" ht="16.5" hidden="1" thickBot="1">
      <c r="B215" s="370"/>
      <c r="C215" s="28" t="s">
        <v>258</v>
      </c>
      <c r="D215" s="165" t="s">
        <v>183</v>
      </c>
      <c r="E215" s="175"/>
      <c r="F215" s="49" t="s">
        <v>3</v>
      </c>
      <c r="G215" s="85"/>
      <c r="H215" s="33">
        <f t="shared" si="25"/>
        <v>0</v>
      </c>
      <c r="I215" s="84"/>
    </row>
    <row r="216" spans="2:9" ht="16.5" hidden="1" thickBot="1">
      <c r="B216" s="370"/>
      <c r="C216" s="28" t="s">
        <v>259</v>
      </c>
      <c r="D216" s="165" t="s">
        <v>204</v>
      </c>
      <c r="E216" s="175"/>
      <c r="F216" s="49" t="s">
        <v>3</v>
      </c>
      <c r="G216" s="85"/>
      <c r="H216" s="33">
        <f t="shared" si="25"/>
        <v>0</v>
      </c>
      <c r="I216" s="84"/>
    </row>
    <row r="217" spans="2:9" ht="16.5" hidden="1" thickBot="1">
      <c r="B217" s="370"/>
      <c r="C217" s="28" t="s">
        <v>260</v>
      </c>
      <c r="D217" s="165" t="s">
        <v>179</v>
      </c>
      <c r="E217" s="175"/>
      <c r="F217" s="49" t="s">
        <v>3</v>
      </c>
      <c r="G217" s="85"/>
      <c r="H217" s="33">
        <f t="shared" si="25"/>
        <v>0</v>
      </c>
      <c r="I217" s="84"/>
    </row>
    <row r="218" spans="2:9" ht="16.5" hidden="1" thickBot="1">
      <c r="B218" s="370"/>
      <c r="C218" s="28" t="s">
        <v>261</v>
      </c>
      <c r="D218" s="165" t="s">
        <v>205</v>
      </c>
      <c r="E218" s="175"/>
      <c r="F218" s="49" t="s">
        <v>3</v>
      </c>
      <c r="G218" s="85"/>
      <c r="H218" s="33">
        <f t="shared" si="25"/>
        <v>0</v>
      </c>
      <c r="I218" s="84"/>
    </row>
    <row r="219" spans="2:9" ht="16.5" hidden="1" thickBot="1">
      <c r="B219" s="370"/>
      <c r="C219" s="28" t="s">
        <v>262</v>
      </c>
      <c r="D219" s="165" t="s">
        <v>206</v>
      </c>
      <c r="E219" s="175"/>
      <c r="F219" s="49" t="s">
        <v>3</v>
      </c>
      <c r="G219" s="85"/>
      <c r="H219" s="33">
        <f t="shared" si="25"/>
        <v>0</v>
      </c>
      <c r="I219" s="84"/>
    </row>
    <row r="220" spans="2:9" ht="16.5" hidden="1" thickBot="1">
      <c r="B220" s="370"/>
      <c r="C220" s="28" t="s">
        <v>263</v>
      </c>
      <c r="D220" s="165" t="s">
        <v>207</v>
      </c>
      <c r="E220" s="175"/>
      <c r="F220" s="49" t="s">
        <v>3</v>
      </c>
      <c r="G220" s="85"/>
      <c r="H220" s="33">
        <f t="shared" si="25"/>
        <v>0</v>
      </c>
      <c r="I220" s="84"/>
    </row>
    <row r="221" spans="2:9" ht="16.5" hidden="1" thickBot="1">
      <c r="B221" s="370"/>
      <c r="C221" s="28" t="s">
        <v>264</v>
      </c>
      <c r="D221" s="177" t="s">
        <v>208</v>
      </c>
      <c r="E221" s="175"/>
      <c r="F221" s="49" t="s">
        <v>3</v>
      </c>
      <c r="G221" s="85"/>
      <c r="H221" s="33">
        <f t="shared" si="25"/>
        <v>0</v>
      </c>
      <c r="I221" s="84"/>
    </row>
    <row r="222" spans="2:9" ht="16.5" hidden="1" thickBot="1">
      <c r="B222" s="370"/>
      <c r="C222" s="28" t="s">
        <v>265</v>
      </c>
      <c r="D222" s="177" t="s">
        <v>209</v>
      </c>
      <c r="E222" s="175"/>
      <c r="F222" s="49" t="s">
        <v>3</v>
      </c>
      <c r="G222" s="85"/>
      <c r="H222" s="33">
        <f t="shared" si="25"/>
        <v>0</v>
      </c>
      <c r="I222" s="84"/>
    </row>
    <row r="223" spans="2:9" ht="16.5" hidden="1" thickBot="1">
      <c r="B223" s="370"/>
      <c r="C223" s="28" t="s">
        <v>266</v>
      </c>
      <c r="D223" s="165" t="s">
        <v>210</v>
      </c>
      <c r="E223" s="175"/>
      <c r="F223" s="49" t="s">
        <v>3</v>
      </c>
      <c r="G223" s="85"/>
      <c r="H223" s="33">
        <f t="shared" si="25"/>
        <v>0</v>
      </c>
      <c r="I223" s="84"/>
    </row>
    <row r="224" spans="2:9" s="173" customFormat="1" ht="16.5" hidden="1" thickBot="1">
      <c r="B224" s="370"/>
      <c r="C224" s="62"/>
      <c r="D224" s="167" t="s">
        <v>278</v>
      </c>
      <c r="E224" s="168"/>
      <c r="F224" s="182" t="s">
        <v>3</v>
      </c>
      <c r="G224" s="186"/>
      <c r="H224" s="41">
        <f>SUM(H206:H223)</f>
        <v>0</v>
      </c>
      <c r="I224" s="184"/>
    </row>
    <row r="225" spans="2:9" ht="16.5" hidden="1" thickBot="1">
      <c r="B225" s="370"/>
      <c r="C225" s="20" t="s">
        <v>50</v>
      </c>
      <c r="D225" s="174" t="s">
        <v>245</v>
      </c>
      <c r="E225" s="166"/>
      <c r="F225" s="66"/>
      <c r="G225" s="85"/>
      <c r="H225" s="35"/>
      <c r="I225" s="84"/>
    </row>
    <row r="226" spans="2:9" ht="16.5" hidden="1" thickBot="1">
      <c r="B226" s="370"/>
      <c r="C226" s="28" t="s">
        <v>267</v>
      </c>
      <c r="D226" s="165" t="s">
        <v>215</v>
      </c>
      <c r="E226" s="175"/>
      <c r="F226" s="49" t="s">
        <v>3</v>
      </c>
      <c r="G226" s="85"/>
      <c r="H226" s="33">
        <f t="shared" ref="H226:H227" si="26">E226*G226</f>
        <v>0</v>
      </c>
      <c r="I226" s="84"/>
    </row>
    <row r="227" spans="2:9" ht="16.5" hidden="1" thickBot="1">
      <c r="B227" s="370"/>
      <c r="C227" s="28" t="s">
        <v>268</v>
      </c>
      <c r="D227" s="165" t="s">
        <v>216</v>
      </c>
      <c r="E227" s="175"/>
      <c r="F227" s="49" t="s">
        <v>3</v>
      </c>
      <c r="G227" s="85"/>
      <c r="H227" s="33">
        <f t="shared" si="26"/>
        <v>0</v>
      </c>
      <c r="I227" s="84"/>
    </row>
    <row r="228" spans="2:9" s="173" customFormat="1" ht="16.5" hidden="1" thickBot="1">
      <c r="B228" s="370"/>
      <c r="C228" s="62"/>
      <c r="D228" s="167" t="s">
        <v>278</v>
      </c>
      <c r="E228" s="168"/>
      <c r="F228" s="182" t="s">
        <v>3</v>
      </c>
      <c r="G228" s="186"/>
      <c r="H228" s="41">
        <f>SUM(H226:H227)</f>
        <v>0</v>
      </c>
      <c r="I228" s="184"/>
    </row>
    <row r="229" spans="2:9" ht="16.5" hidden="1" thickBot="1">
      <c r="B229" s="370"/>
      <c r="C229" s="20" t="s">
        <v>51</v>
      </c>
      <c r="D229" s="174" t="s">
        <v>247</v>
      </c>
      <c r="E229" s="166"/>
      <c r="F229" s="66"/>
      <c r="G229" s="85"/>
      <c r="H229" s="35"/>
      <c r="I229" s="84"/>
    </row>
    <row r="230" spans="2:9" ht="16.5" hidden="1" thickBot="1">
      <c r="B230" s="370"/>
      <c r="C230" s="28" t="s">
        <v>284</v>
      </c>
      <c r="D230" s="165" t="s">
        <v>109</v>
      </c>
      <c r="E230" s="175"/>
      <c r="F230" s="49" t="s">
        <v>3</v>
      </c>
      <c r="G230" s="85"/>
      <c r="H230" s="33">
        <f t="shared" ref="H230:H233" si="27">E230*G230</f>
        <v>0</v>
      </c>
      <c r="I230" s="84"/>
    </row>
    <row r="231" spans="2:9" ht="16.5" hidden="1" thickBot="1">
      <c r="B231" s="370"/>
      <c r="C231" s="28" t="s">
        <v>285</v>
      </c>
      <c r="D231" s="165" t="s">
        <v>219</v>
      </c>
      <c r="E231" s="175"/>
      <c r="F231" s="49" t="s">
        <v>3</v>
      </c>
      <c r="G231" s="85"/>
      <c r="H231" s="33">
        <f t="shared" si="27"/>
        <v>0</v>
      </c>
      <c r="I231" s="84"/>
    </row>
    <row r="232" spans="2:9" ht="16.5" hidden="1" thickBot="1">
      <c r="B232" s="370"/>
      <c r="C232" s="28" t="s">
        <v>286</v>
      </c>
      <c r="D232" s="165" t="s">
        <v>220</v>
      </c>
      <c r="E232" s="175"/>
      <c r="F232" s="49" t="s">
        <v>3</v>
      </c>
      <c r="G232" s="85"/>
      <c r="H232" s="33">
        <f t="shared" si="27"/>
        <v>0</v>
      </c>
      <c r="I232" s="84"/>
    </row>
    <row r="233" spans="2:9" ht="16.5" hidden="1" thickBot="1">
      <c r="B233" s="370"/>
      <c r="C233" s="28" t="s">
        <v>287</v>
      </c>
      <c r="D233" s="165" t="s">
        <v>221</v>
      </c>
      <c r="E233" s="175"/>
      <c r="F233" s="49" t="s">
        <v>3</v>
      </c>
      <c r="G233" s="85"/>
      <c r="H233" s="33">
        <f t="shared" si="27"/>
        <v>0</v>
      </c>
      <c r="I233" s="84"/>
    </row>
    <row r="234" spans="2:9" s="173" customFormat="1" ht="16.5" hidden="1" thickBot="1">
      <c r="B234" s="370"/>
      <c r="C234" s="62"/>
      <c r="D234" s="167" t="s">
        <v>278</v>
      </c>
      <c r="E234" s="168"/>
      <c r="F234" s="182" t="s">
        <v>3</v>
      </c>
      <c r="G234" s="186"/>
      <c r="H234" s="41">
        <f>SUM(H230:H233)</f>
        <v>0</v>
      </c>
      <c r="I234" s="184"/>
    </row>
    <row r="235" spans="2:9" ht="16.5" hidden="1" thickBot="1">
      <c r="B235" s="370"/>
      <c r="C235" s="20" t="s">
        <v>52</v>
      </c>
      <c r="D235" s="174" t="s">
        <v>279</v>
      </c>
      <c r="E235" s="166"/>
      <c r="F235" s="66"/>
      <c r="G235" s="85"/>
      <c r="H235" s="35"/>
      <c r="I235" s="84"/>
    </row>
    <row r="236" spans="2:9" ht="16.5" hidden="1" thickBot="1">
      <c r="B236" s="370"/>
      <c r="C236" s="28" t="s">
        <v>288</v>
      </c>
      <c r="D236" s="138" t="s">
        <v>280</v>
      </c>
      <c r="E236" s="175"/>
      <c r="F236" s="49" t="s">
        <v>3</v>
      </c>
      <c r="G236" s="85"/>
      <c r="H236" s="33">
        <f t="shared" ref="H236:H241" si="28">E236*G236</f>
        <v>0</v>
      </c>
      <c r="I236" s="84"/>
    </row>
    <row r="237" spans="2:9" ht="16.5" hidden="1" thickBot="1">
      <c r="B237" s="370"/>
      <c r="C237" s="28" t="s">
        <v>289</v>
      </c>
      <c r="D237" s="268" t="s">
        <v>281</v>
      </c>
      <c r="E237" s="253"/>
      <c r="F237" s="250" t="s">
        <v>3</v>
      </c>
      <c r="G237" s="251">
        <v>200000000</v>
      </c>
      <c r="H237" s="254">
        <f t="shared" si="28"/>
        <v>0</v>
      </c>
      <c r="I237" s="258"/>
    </row>
    <row r="238" spans="2:9" ht="16.5" hidden="1" thickBot="1">
      <c r="B238" s="370"/>
      <c r="C238" s="28" t="s">
        <v>290</v>
      </c>
      <c r="D238" s="268" t="s">
        <v>386</v>
      </c>
      <c r="E238" s="253"/>
      <c r="F238" s="250" t="s">
        <v>3</v>
      </c>
      <c r="G238" s="251">
        <v>234000000</v>
      </c>
      <c r="H238" s="254">
        <f t="shared" si="28"/>
        <v>0</v>
      </c>
      <c r="I238" s="258" t="s">
        <v>401</v>
      </c>
    </row>
    <row r="239" spans="2:9" ht="16.5" hidden="1" thickBot="1">
      <c r="B239" s="370"/>
      <c r="C239" s="28" t="s">
        <v>291</v>
      </c>
      <c r="D239" s="268" t="s">
        <v>387</v>
      </c>
      <c r="E239" s="253"/>
      <c r="F239" s="250" t="s">
        <v>3</v>
      </c>
      <c r="G239" s="251">
        <v>234000000</v>
      </c>
      <c r="H239" s="254">
        <f t="shared" si="28"/>
        <v>0</v>
      </c>
      <c r="I239" s="258" t="s">
        <v>400</v>
      </c>
    </row>
    <row r="240" spans="2:9" ht="16.5" hidden="1" thickBot="1">
      <c r="B240" s="370"/>
      <c r="C240" s="28" t="s">
        <v>292</v>
      </c>
      <c r="D240" s="138" t="s">
        <v>283</v>
      </c>
      <c r="E240" s="175"/>
      <c r="F240" s="49" t="s">
        <v>3</v>
      </c>
      <c r="G240" s="85"/>
      <c r="H240" s="33">
        <f t="shared" si="28"/>
        <v>0</v>
      </c>
      <c r="I240" s="84"/>
    </row>
    <row r="241" spans="2:9" ht="16.5" hidden="1" thickBot="1">
      <c r="B241" s="370"/>
      <c r="C241" s="28" t="s">
        <v>293</v>
      </c>
      <c r="D241" s="269" t="s">
        <v>282</v>
      </c>
      <c r="E241" s="247"/>
      <c r="F241" s="250" t="s">
        <v>3</v>
      </c>
      <c r="G241" s="251">
        <v>19000000</v>
      </c>
      <c r="H241" s="244">
        <f t="shared" si="28"/>
        <v>0</v>
      </c>
      <c r="I241" s="258" t="s">
        <v>366</v>
      </c>
    </row>
    <row r="242" spans="2:9" s="173" customFormat="1" ht="16.5" hidden="1" thickBot="1">
      <c r="B242" s="370"/>
      <c r="C242" s="62"/>
      <c r="D242" s="167" t="s">
        <v>278</v>
      </c>
      <c r="E242" s="168"/>
      <c r="F242" s="182" t="s">
        <v>3</v>
      </c>
      <c r="G242" s="186"/>
      <c r="H242" s="41">
        <f>SUM(H236:H241)</f>
        <v>0</v>
      </c>
      <c r="I242" s="184"/>
    </row>
    <row r="243" spans="2:9" ht="16.5" hidden="1" thickBot="1">
      <c r="B243" s="370"/>
      <c r="C243" s="20" t="s">
        <v>53</v>
      </c>
      <c r="D243" s="174" t="s">
        <v>248</v>
      </c>
      <c r="E243" s="166"/>
      <c r="F243" s="66"/>
      <c r="G243" s="85"/>
      <c r="H243" s="35"/>
      <c r="I243" s="84"/>
    </row>
    <row r="244" spans="2:9" ht="16.5" hidden="1" thickBot="1">
      <c r="B244" s="370"/>
      <c r="C244" s="28" t="s">
        <v>294</v>
      </c>
      <c r="D244" s="165" t="s">
        <v>231</v>
      </c>
      <c r="E244" s="175"/>
      <c r="F244" s="49" t="s">
        <v>3</v>
      </c>
      <c r="G244" s="85"/>
      <c r="H244" s="33">
        <f t="shared" ref="H244" si="29">E244*G244</f>
        <v>0</v>
      </c>
      <c r="I244" s="84"/>
    </row>
    <row r="245" spans="2:9" s="173" customFormat="1" ht="16.5" hidden="1" thickBot="1">
      <c r="B245" s="370"/>
      <c r="C245" s="62"/>
      <c r="D245" s="190" t="s">
        <v>278</v>
      </c>
      <c r="E245" s="191"/>
      <c r="F245" s="182" t="s">
        <v>3</v>
      </c>
      <c r="G245" s="186"/>
      <c r="H245" s="41">
        <f>SUM(H244:H244)</f>
        <v>0</v>
      </c>
      <c r="I245" s="184"/>
    </row>
    <row r="246" spans="2:9" s="120" customFormat="1" ht="21.75" hidden="1" customHeight="1" thickBot="1">
      <c r="B246" s="371"/>
      <c r="C246" s="67"/>
      <c r="D246" s="105" t="s">
        <v>277</v>
      </c>
      <c r="E246" s="69"/>
      <c r="F246" s="70" t="s">
        <v>3</v>
      </c>
      <c r="G246" s="71"/>
      <c r="H246" s="106">
        <f>H204+H224+H228+H234+H242+H245</f>
        <v>0</v>
      </c>
      <c r="I246" s="73"/>
    </row>
    <row r="247" spans="2:9" s="147" customFormat="1" ht="21.75" customHeight="1" thickBot="1">
      <c r="B247" s="192"/>
      <c r="C247" s="193"/>
      <c r="D247" s="194"/>
      <c r="E247" s="195">
        <f>+E31+E47+E66+E83+E91+E191+E246</f>
        <v>6</v>
      </c>
      <c r="F247" s="196"/>
      <c r="G247" s="197"/>
      <c r="H247" s="197"/>
      <c r="I247" s="196"/>
    </row>
    <row r="248" spans="2:9" s="147" customFormat="1" ht="12" customHeight="1">
      <c r="B248" s="192"/>
      <c r="C248" s="193"/>
      <c r="D248" s="194"/>
      <c r="E248" s="199"/>
      <c r="F248" s="196"/>
      <c r="G248" s="197"/>
      <c r="H248" s="197"/>
      <c r="I248" s="196"/>
    </row>
    <row r="249" spans="2:9" s="147" customFormat="1" ht="21.75" customHeight="1">
      <c r="B249" s="192"/>
      <c r="C249" s="193"/>
      <c r="D249" s="194"/>
      <c r="E249" s="199"/>
      <c r="F249" s="196"/>
      <c r="G249" s="201" t="s">
        <v>343</v>
      </c>
      <c r="H249" s="202"/>
      <c r="I249" s="196"/>
    </row>
    <row r="250" spans="2:9" s="147" customFormat="1" ht="10.5" customHeight="1">
      <c r="B250" s="192"/>
      <c r="C250" s="193"/>
      <c r="D250" s="194"/>
      <c r="E250" s="199"/>
      <c r="F250" s="196"/>
      <c r="G250" s="201"/>
      <c r="H250" s="202"/>
      <c r="I250" s="196"/>
    </row>
    <row r="251" spans="2:9" s="147" customFormat="1" ht="21.75" customHeight="1">
      <c r="B251" s="192"/>
      <c r="C251" s="193"/>
      <c r="D251" s="194"/>
      <c r="E251" s="203"/>
      <c r="F251" s="204"/>
      <c r="G251" s="205" t="s">
        <v>297</v>
      </c>
      <c r="H251" s="206">
        <f>+H31</f>
        <v>0</v>
      </c>
      <c r="I251" s="196"/>
    </row>
    <row r="252" spans="2:9" s="147" customFormat="1" ht="21.75" customHeight="1">
      <c r="B252" s="192"/>
      <c r="C252" s="193"/>
      <c r="D252" s="194"/>
      <c r="E252" s="203"/>
      <c r="F252" s="204"/>
      <c r="G252" s="205" t="s">
        <v>308</v>
      </c>
      <c r="H252" s="206">
        <f>+H47</f>
        <v>220000000</v>
      </c>
      <c r="I252" s="196"/>
    </row>
    <row r="253" spans="2:9" s="147" customFormat="1" ht="21.75" customHeight="1">
      <c r="B253" s="192"/>
      <c r="C253" s="193"/>
      <c r="D253" s="194"/>
      <c r="E253" s="203"/>
      <c r="F253" s="204"/>
      <c r="G253" s="205" t="s">
        <v>310</v>
      </c>
      <c r="H253" s="206">
        <f>+H66+H83</f>
        <v>124000000</v>
      </c>
      <c r="I253" s="196"/>
    </row>
    <row r="254" spans="2:9" s="147" customFormat="1" ht="21.75" customHeight="1" thickBot="1">
      <c r="B254" s="192"/>
      <c r="C254" s="193"/>
      <c r="D254" s="194"/>
      <c r="E254" s="203"/>
      <c r="F254" s="204"/>
      <c r="G254" s="205" t="s">
        <v>309</v>
      </c>
      <c r="H254" s="207">
        <f>+H91+H191+H246</f>
        <v>650000000</v>
      </c>
      <c r="I254" s="196"/>
    </row>
    <row r="255" spans="2:9" s="147" customFormat="1" ht="21.75" customHeight="1">
      <c r="B255" s="192"/>
      <c r="C255" s="193"/>
      <c r="D255" s="194"/>
      <c r="E255" s="203"/>
      <c r="F255" s="204"/>
      <c r="G255" s="205" t="s">
        <v>351</v>
      </c>
      <c r="H255" s="206">
        <f>SUM(H251:H254)</f>
        <v>994000000</v>
      </c>
      <c r="I255" s="196"/>
    </row>
    <row r="256" spans="2:9" s="147" customFormat="1" ht="9.75" customHeight="1">
      <c r="B256" s="192"/>
      <c r="C256" s="193"/>
      <c r="D256" s="194"/>
      <c r="E256" s="203"/>
      <c r="F256" s="204"/>
      <c r="G256" s="205"/>
      <c r="H256" s="206"/>
      <c r="I256" s="196"/>
    </row>
    <row r="257" spans="2:9" s="147" customFormat="1" ht="21.75" customHeight="1">
      <c r="B257" s="192"/>
      <c r="C257" s="193"/>
      <c r="D257" s="194"/>
      <c r="E257" s="199" t="s">
        <v>365</v>
      </c>
      <c r="F257" s="196"/>
      <c r="G257" s="208" t="s">
        <v>353</v>
      </c>
      <c r="H257" s="197">
        <f>H249-H268</f>
        <v>0</v>
      </c>
      <c r="I257" s="196"/>
    </row>
    <row r="258" spans="2:9" s="147" customFormat="1" ht="10.5" customHeight="1">
      <c r="B258" s="192"/>
      <c r="C258" s="193"/>
      <c r="D258" s="194"/>
      <c r="E258" s="199"/>
      <c r="F258" s="196"/>
      <c r="G258" s="208"/>
      <c r="H258" s="197"/>
      <c r="I258" s="196"/>
    </row>
    <row r="259" spans="2:9" s="147" customFormat="1" ht="21.75" customHeight="1">
      <c r="B259" s="192"/>
      <c r="C259" s="193"/>
      <c r="D259" s="194"/>
      <c r="E259" s="203"/>
      <c r="F259" s="204"/>
      <c r="G259" s="205" t="s">
        <v>344</v>
      </c>
      <c r="H259" s="206">
        <v>0</v>
      </c>
      <c r="I259" s="196"/>
    </row>
    <row r="260" spans="2:9" s="147" customFormat="1" ht="21.75" customHeight="1">
      <c r="B260" s="192"/>
      <c r="C260" s="193"/>
      <c r="D260" s="194"/>
      <c r="E260" s="203"/>
      <c r="F260" s="204"/>
      <c r="G260" s="205" t="s">
        <v>345</v>
      </c>
      <c r="H260" s="206">
        <v>0</v>
      </c>
      <c r="I260" s="196"/>
    </row>
    <row r="261" spans="2:9" s="147" customFormat="1" ht="21.75" customHeight="1">
      <c r="B261" s="192"/>
      <c r="C261" s="193"/>
      <c r="D261" s="194"/>
      <c r="E261" s="203"/>
      <c r="F261" s="209"/>
      <c r="G261" s="205" t="s">
        <v>346</v>
      </c>
      <c r="H261" s="206"/>
      <c r="I261" s="210">
        <v>0.05</v>
      </c>
    </row>
    <row r="262" spans="2:9" s="147" customFormat="1" ht="21.75" customHeight="1">
      <c r="B262" s="192"/>
      <c r="C262" s="193"/>
      <c r="D262" s="194"/>
      <c r="E262" s="203"/>
      <c r="F262" s="204"/>
      <c r="G262" s="205" t="s">
        <v>347</v>
      </c>
      <c r="H262" s="206">
        <f>IF($I$262*H249&gt;100000000,100000000,$I$262*H249)</f>
        <v>0</v>
      </c>
      <c r="I262" s="210">
        <v>0.05</v>
      </c>
    </row>
    <row r="263" spans="2:9" s="147" customFormat="1" ht="21.75" customHeight="1">
      <c r="B263" s="192"/>
      <c r="C263" s="193"/>
      <c r="D263" s="194"/>
      <c r="E263" s="203"/>
      <c r="F263" s="204"/>
      <c r="G263" s="205" t="s">
        <v>348</v>
      </c>
      <c r="H263" s="206">
        <f>$I$263*H249</f>
        <v>0</v>
      </c>
      <c r="I263" s="210">
        <v>1.11E-2</v>
      </c>
    </row>
    <row r="264" spans="2:9" s="147" customFormat="1" ht="21.75" customHeight="1">
      <c r="B264" s="192"/>
      <c r="C264" s="193"/>
      <c r="D264" s="194"/>
      <c r="E264" s="203"/>
      <c r="F264" s="204"/>
      <c r="G264" s="205" t="s">
        <v>404</v>
      </c>
      <c r="H264" s="206"/>
      <c r="I264" s="210">
        <v>2.7099999999999999E-2</v>
      </c>
    </row>
    <row r="265" spans="2:9" s="147" customFormat="1" ht="21.75" customHeight="1">
      <c r="B265" s="192"/>
      <c r="C265" s="193"/>
      <c r="D265" s="194"/>
      <c r="E265" s="203"/>
      <c r="F265" s="204"/>
      <c r="G265" s="205" t="s">
        <v>405</v>
      </c>
      <c r="H265" s="206"/>
      <c r="I265" s="210">
        <v>0.01</v>
      </c>
    </row>
    <row r="266" spans="2:9" s="147" customFormat="1" ht="21.75" customHeight="1">
      <c r="B266" s="192"/>
      <c r="C266" s="193"/>
      <c r="D266" s="194"/>
      <c r="E266" s="203"/>
      <c r="F266" s="204"/>
      <c r="G266" s="205" t="s">
        <v>349</v>
      </c>
      <c r="H266" s="206">
        <f>$I$266*H249</f>
        <v>0</v>
      </c>
      <c r="I266" s="210">
        <v>6.7999999999999996E-3</v>
      </c>
    </row>
    <row r="267" spans="2:9" s="147" customFormat="1" ht="21.75" customHeight="1" thickBot="1">
      <c r="B267" s="192"/>
      <c r="C267" s="193"/>
      <c r="D267" s="194"/>
      <c r="E267" s="203"/>
      <c r="F267" s="204"/>
      <c r="G267" s="205" t="s">
        <v>350</v>
      </c>
      <c r="H267" s="207">
        <f>$I$267*H249</f>
        <v>0</v>
      </c>
      <c r="I267" s="210">
        <v>5.0000000000000001E-3</v>
      </c>
    </row>
    <row r="268" spans="2:9" s="147" customFormat="1" ht="21.75" customHeight="1">
      <c r="B268" s="192"/>
      <c r="C268" s="193"/>
      <c r="D268" s="194"/>
      <c r="E268" s="203"/>
      <c r="F268" s="204"/>
      <c r="G268" s="205" t="s">
        <v>352</v>
      </c>
      <c r="H268" s="206"/>
      <c r="I268" s="196"/>
    </row>
    <row r="269" spans="2:9" s="147" customFormat="1" ht="6.75" customHeight="1">
      <c r="B269" s="192"/>
      <c r="C269" s="193"/>
      <c r="D269" s="194"/>
      <c r="E269" s="199"/>
      <c r="F269" s="196"/>
      <c r="G269" s="197"/>
      <c r="H269" s="197"/>
      <c r="I269" s="211"/>
    </row>
    <row r="270" spans="2:9" s="214" customFormat="1" ht="26.25" customHeight="1">
      <c r="B270" s="212"/>
      <c r="C270" s="193"/>
      <c r="D270" s="213"/>
      <c r="F270" s="215"/>
      <c r="G270" s="216" t="s">
        <v>311</v>
      </c>
      <c r="H270" s="217"/>
      <c r="I270" s="218"/>
    </row>
    <row r="271" spans="2:9" s="214" customFormat="1" ht="8.25" customHeight="1">
      <c r="B271" s="212"/>
      <c r="C271" s="193"/>
      <c r="D271" s="213"/>
      <c r="F271" s="215"/>
      <c r="G271" s="216"/>
      <c r="H271" s="217"/>
      <c r="I271" s="218"/>
    </row>
    <row r="272" spans="2:9" s="214" customFormat="1" ht="26.25" customHeight="1">
      <c r="B272" s="212"/>
      <c r="C272" s="220"/>
      <c r="D272" s="213"/>
      <c r="E272" s="215"/>
      <c r="F272" s="215"/>
      <c r="G272" s="221" t="s">
        <v>354</v>
      </c>
      <c r="H272" s="222">
        <f>H249-H270</f>
        <v>0</v>
      </c>
      <c r="I272" s="275"/>
    </row>
    <row r="273" spans="2:9" s="214" customFormat="1">
      <c r="B273" s="220"/>
      <c r="D273" s="213"/>
      <c r="E273" s="215"/>
      <c r="F273" s="215"/>
      <c r="G273" s="223"/>
      <c r="H273" s="223"/>
      <c r="I273" s="215"/>
    </row>
  </sheetData>
  <autoFilter ref="A3:I247">
    <filterColumn colId="4">
      <customFilters>
        <customFilter operator="notEqual" val=" "/>
      </customFilters>
    </filterColumn>
  </autoFilter>
  <mergeCells count="6">
    <mergeCell ref="B192:B246"/>
    <mergeCell ref="B4:B31"/>
    <mergeCell ref="B32:B47"/>
    <mergeCell ref="B48:B66"/>
    <mergeCell ref="B67:B83"/>
    <mergeCell ref="B84:B91"/>
  </mergeCells>
  <pageMargins left="0.7" right="0.7" top="0.75" bottom="0.75" header="0.3" footer="0.3"/>
  <pageSetup paperSize="8" scale="56" fitToHeight="0" orientation="landscape" r:id="rId1"/>
  <rowBreaks count="1" manualBreakCount="1">
    <brk id="15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Munka1</vt:lpstr>
      <vt:lpstr>Feltöltő</vt:lpstr>
      <vt:lpstr>opciók</vt:lpstr>
      <vt:lpstr>Feltöltő!Nyomtatási_terület</vt:lpstr>
      <vt:lpstr>opciók!Nyomtatási_terület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2018-02-14T09:56:16Z</dcterms:created>
  <dcterms:modified xsi:type="dcterms:W3CDTF">2018-08-27T12:04:42Z</dcterms:modified>
</cp:coreProperties>
</file>