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hisWorkbook" defaultThemeVersion="124226"/>
  <bookViews>
    <workbookView xWindow="0" yWindow="0" windowWidth="16395" windowHeight="5325" firstSheet="3" activeTab="3"/>
  </bookViews>
  <sheets>
    <sheet name="Alap1_működés" sheetId="37" r:id="rId1"/>
    <sheet name="Alap2_mennyiségek" sheetId="41" r:id="rId2"/>
    <sheet name="Beruházás_PE" sheetId="32" r:id="rId3"/>
    <sheet name="Működés_PNE" sheetId="34" r:id="rId4"/>
    <sheet name="Működés_PE" sheetId="35" r:id="rId5"/>
    <sheet name="Pénzügyi_elemzés" sheetId="42" r:id="rId6"/>
    <sheet name="Támogatás" sheetId="17" r:id="rId7"/>
    <sheet name="Munka1" sheetId="43" r:id="rId8"/>
  </sheets>
  <definedNames>
    <definedName name="_ftn1" localSheetId="6">Támogatás!#REF!</definedName>
    <definedName name="_ftnref1" localSheetId="6">Támogatás!#REF!</definedName>
    <definedName name="_xlnm.Print_Area" localSheetId="5">Pénzügyi_elemzés!#REF!</definedName>
  </definedNames>
  <calcPr calcId="125725"/>
</workbook>
</file>

<file path=xl/calcChain.xml><?xml version="1.0" encoding="utf-8"?>
<calcChain xmlns="http://schemas.openxmlformats.org/spreadsheetml/2006/main">
  <c r="K4" i="32"/>
  <c r="H21" i="37"/>
  <c r="I21"/>
  <c r="G21"/>
  <c r="F124" i="42" l="1"/>
  <c r="F14" l="1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F108" l="1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D96"/>
  <c r="D86"/>
  <c r="D85"/>
  <c r="F81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17"/>
  <c r="E89" s="1"/>
  <c r="E88" s="1"/>
  <c r="D17"/>
  <c r="D89" s="1"/>
  <c r="D58"/>
  <c r="D57"/>
  <c r="AG40"/>
  <c r="AG128" s="1"/>
  <c r="AF40"/>
  <c r="AF128" s="1"/>
  <c r="AE40"/>
  <c r="AE128" s="1"/>
  <c r="AD40"/>
  <c r="AD128" s="1"/>
  <c r="AC40"/>
  <c r="AC128" s="1"/>
  <c r="AB40"/>
  <c r="AB128" s="1"/>
  <c r="AA40"/>
  <c r="AA128" s="1"/>
  <c r="Z40"/>
  <c r="Z128" s="1"/>
  <c r="Y40"/>
  <c r="Y128" s="1"/>
  <c r="X40"/>
  <c r="X128" s="1"/>
  <c r="W40"/>
  <c r="W128" s="1"/>
  <c r="V40"/>
  <c r="V128" s="1"/>
  <c r="U40"/>
  <c r="U128" s="1"/>
  <c r="T40"/>
  <c r="T128" s="1"/>
  <c r="S40"/>
  <c r="S128" s="1"/>
  <c r="R40"/>
  <c r="R128" s="1"/>
  <c r="Q40"/>
  <c r="Q128" s="1"/>
  <c r="P40"/>
  <c r="P128" s="1"/>
  <c r="O40"/>
  <c r="O128" s="1"/>
  <c r="N40"/>
  <c r="N128" s="1"/>
  <c r="M40"/>
  <c r="M128" s="1"/>
  <c r="L40"/>
  <c r="L128" s="1"/>
  <c r="K40"/>
  <c r="K128" s="1"/>
  <c r="J40"/>
  <c r="J128" s="1"/>
  <c r="I40"/>
  <c r="I128" s="1"/>
  <c r="H40"/>
  <c r="H128" s="1"/>
  <c r="G40"/>
  <c r="G128" s="1"/>
  <c r="F40"/>
  <c r="F128" s="1"/>
  <c r="E40"/>
  <c r="E128" s="1"/>
  <c r="AG39"/>
  <c r="AG127" s="1"/>
  <c r="AF39"/>
  <c r="AF127" s="1"/>
  <c r="AE39"/>
  <c r="AE127" s="1"/>
  <c r="AD39"/>
  <c r="AD127" s="1"/>
  <c r="AC39"/>
  <c r="AC127" s="1"/>
  <c r="AB39"/>
  <c r="AB127" s="1"/>
  <c r="AA39"/>
  <c r="AA127" s="1"/>
  <c r="Z39"/>
  <c r="Z127" s="1"/>
  <c r="Y39"/>
  <c r="Y127" s="1"/>
  <c r="X39"/>
  <c r="X127" s="1"/>
  <c r="W39"/>
  <c r="W127" s="1"/>
  <c r="V39"/>
  <c r="V127" s="1"/>
  <c r="U39"/>
  <c r="U127" s="1"/>
  <c r="T39"/>
  <c r="T127" s="1"/>
  <c r="S39"/>
  <c r="S127" s="1"/>
  <c r="R39"/>
  <c r="R127" s="1"/>
  <c r="Q39"/>
  <c r="Q127" s="1"/>
  <c r="P39"/>
  <c r="P127" s="1"/>
  <c r="O39"/>
  <c r="O127" s="1"/>
  <c r="N39"/>
  <c r="N127" s="1"/>
  <c r="M39"/>
  <c r="M127" s="1"/>
  <c r="L39"/>
  <c r="L127" s="1"/>
  <c r="K39"/>
  <c r="K127" s="1"/>
  <c r="J39"/>
  <c r="J127" s="1"/>
  <c r="I39"/>
  <c r="I127" s="1"/>
  <c r="H39"/>
  <c r="H127" s="1"/>
  <c r="G39"/>
  <c r="G127" s="1"/>
  <c r="F39"/>
  <c r="F127" s="1"/>
  <c r="E39"/>
  <c r="E127" s="1"/>
  <c r="D40"/>
  <c r="D128" s="1"/>
  <c r="D39"/>
  <c r="D127" s="1"/>
  <c r="C11"/>
  <c r="C12"/>
  <c r="F53"/>
  <c r="AF44"/>
  <c r="AF132" s="1"/>
  <c r="AE44"/>
  <c r="AE132" s="1"/>
  <c r="AD44"/>
  <c r="AD132" s="1"/>
  <c r="AC44"/>
  <c r="AC132" s="1"/>
  <c r="AB44"/>
  <c r="AB132" s="1"/>
  <c r="AA44"/>
  <c r="AA132" s="1"/>
  <c r="Z44"/>
  <c r="Z132" s="1"/>
  <c r="Y44"/>
  <c r="Y132" s="1"/>
  <c r="X44"/>
  <c r="X132" s="1"/>
  <c r="W44"/>
  <c r="W132" s="1"/>
  <c r="V44"/>
  <c r="V132" s="1"/>
  <c r="U44"/>
  <c r="U132" s="1"/>
  <c r="T44"/>
  <c r="T132" s="1"/>
  <c r="S44"/>
  <c r="S132" s="1"/>
  <c r="R44"/>
  <c r="R132" s="1"/>
  <c r="Q44"/>
  <c r="Q132" s="1"/>
  <c r="P44"/>
  <c r="P132" s="1"/>
  <c r="O44"/>
  <c r="O132" s="1"/>
  <c r="N44"/>
  <c r="N132" s="1"/>
  <c r="M44"/>
  <c r="M132" s="1"/>
  <c r="L44"/>
  <c r="L132" s="1"/>
  <c r="K44"/>
  <c r="K132" s="1"/>
  <c r="J44"/>
  <c r="J132" s="1"/>
  <c r="I44"/>
  <c r="I132" s="1"/>
  <c r="H44"/>
  <c r="H132" s="1"/>
  <c r="G44"/>
  <c r="G132" s="1"/>
  <c r="F44"/>
  <c r="F132" s="1"/>
  <c r="E44"/>
  <c r="E132" s="1"/>
  <c r="D44"/>
  <c r="D132" s="1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D28"/>
  <c r="F36"/>
  <c r="F22"/>
  <c r="D112" l="1"/>
  <c r="E112"/>
  <c r="C40"/>
  <c r="C39"/>
  <c r="D69" l="1"/>
  <c r="E14"/>
  <c r="D14"/>
  <c r="E10"/>
  <c r="D10"/>
  <c r="E84" l="1"/>
  <c r="I61"/>
  <c r="Q61"/>
  <c r="Y61"/>
  <c r="AG61"/>
  <c r="X61"/>
  <c r="J61"/>
  <c r="R61"/>
  <c r="Z61"/>
  <c r="K61"/>
  <c r="S61"/>
  <c r="AA61"/>
  <c r="H61"/>
  <c r="D61"/>
  <c r="D88"/>
  <c r="L61"/>
  <c r="T61"/>
  <c r="AB61"/>
  <c r="E61"/>
  <c r="M61"/>
  <c r="U61"/>
  <c r="AC61"/>
  <c r="P61"/>
  <c r="D56"/>
  <c r="D84"/>
  <c r="F61"/>
  <c r="N61"/>
  <c r="V61"/>
  <c r="AD61"/>
  <c r="AF61"/>
  <c r="E38"/>
  <c r="E126" s="1"/>
  <c r="E56"/>
  <c r="G61"/>
  <c r="O61"/>
  <c r="W61"/>
  <c r="AE61"/>
  <c r="C14"/>
  <c r="D38"/>
  <c r="D126" s="1"/>
  <c r="E25"/>
  <c r="D25"/>
  <c r="E62" i="32" l="1"/>
  <c r="E50"/>
  <c r="D38"/>
  <c r="F38"/>
  <c r="G38" l="1"/>
  <c r="G50" s="1"/>
  <c r="G124" i="42"/>
  <c r="G53"/>
  <c r="G108"/>
  <c r="G22"/>
  <c r="G36"/>
  <c r="G81"/>
  <c r="C38" i="32"/>
  <c r="E124" i="42"/>
  <c r="E81"/>
  <c r="E53"/>
  <c r="E108"/>
  <c r="E36"/>
  <c r="E22"/>
  <c r="F50" i="32"/>
  <c r="D62"/>
  <c r="D50"/>
  <c r="F62"/>
  <c r="G62"/>
  <c r="C50" i="35"/>
  <c r="D50"/>
  <c r="E50"/>
  <c r="H23" i="37" s="1"/>
  <c r="F50" i="35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C51"/>
  <c r="D51"/>
  <c r="E51"/>
  <c r="H24" i="37" s="1"/>
  <c r="F51" i="35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C52"/>
  <c r="D52"/>
  <c r="E52"/>
  <c r="H25" i="37" s="1"/>
  <c r="F52" i="35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C53"/>
  <c r="D53"/>
  <c r="E53"/>
  <c r="H26" i="37" s="1"/>
  <c r="F53" i="35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C56"/>
  <c r="D56"/>
  <c r="E56"/>
  <c r="H29" i="37" s="1"/>
  <c r="F56" i="35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C50" i="34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B19" i="37"/>
  <c r="B34"/>
  <c r="C62" i="32" l="1"/>
  <c r="D124" i="42"/>
  <c r="D81"/>
  <c r="D53"/>
  <c r="D36"/>
  <c r="D108"/>
  <c r="D22"/>
  <c r="C50" i="32"/>
  <c r="H38"/>
  <c r="H124" i="42"/>
  <c r="H53"/>
  <c r="H108"/>
  <c r="H36"/>
  <c r="H22"/>
  <c r="H81"/>
  <c r="AE9" i="34"/>
  <c r="W9"/>
  <c r="O9"/>
  <c r="G9"/>
  <c r="AD9"/>
  <c r="V9"/>
  <c r="N9"/>
  <c r="Q9"/>
  <c r="P9"/>
  <c r="AC9"/>
  <c r="U9"/>
  <c r="M9"/>
  <c r="F9"/>
  <c r="C9"/>
  <c r="AB9"/>
  <c r="T9"/>
  <c r="L9"/>
  <c r="H9"/>
  <c r="AA9"/>
  <c r="S9"/>
  <c r="K9"/>
  <c r="Y9"/>
  <c r="Z9"/>
  <c r="R9"/>
  <c r="J9"/>
  <c r="D9"/>
  <c r="I9"/>
  <c r="AF9"/>
  <c r="X9"/>
  <c r="V42"/>
  <c r="AC39"/>
  <c r="U39"/>
  <c r="M39"/>
  <c r="E39"/>
  <c r="AD42"/>
  <c r="Z55" i="35"/>
  <c r="R55"/>
  <c r="J55"/>
  <c r="AA39" i="34"/>
  <c r="S39"/>
  <c r="K39"/>
  <c r="C42"/>
  <c r="Z39"/>
  <c r="R39"/>
  <c r="J39"/>
  <c r="D39"/>
  <c r="Y39"/>
  <c r="Q39"/>
  <c r="I39"/>
  <c r="T39"/>
  <c r="AF39"/>
  <c r="X39"/>
  <c r="P39"/>
  <c r="H39"/>
  <c r="L39"/>
  <c r="AE39"/>
  <c r="W39"/>
  <c r="O39"/>
  <c r="G39"/>
  <c r="D44"/>
  <c r="AB39"/>
  <c r="AB44"/>
  <c r="AD39"/>
  <c r="V39"/>
  <c r="N39"/>
  <c r="F39"/>
  <c r="F42"/>
  <c r="L44"/>
  <c r="AC42"/>
  <c r="U42"/>
  <c r="M42"/>
  <c r="E42"/>
  <c r="N42"/>
  <c r="T44"/>
  <c r="G42"/>
  <c r="O42"/>
  <c r="W42"/>
  <c r="AE42"/>
  <c r="E44"/>
  <c r="M44"/>
  <c r="U44"/>
  <c r="AC44"/>
  <c r="H42"/>
  <c r="P42"/>
  <c r="X42"/>
  <c r="AF42"/>
  <c r="F44"/>
  <c r="N44"/>
  <c r="V44"/>
  <c r="AD44"/>
  <c r="AB55" i="35"/>
  <c r="T55"/>
  <c r="L55"/>
  <c r="I42" i="34"/>
  <c r="Q42"/>
  <c r="Y42"/>
  <c r="G44"/>
  <c r="O44"/>
  <c r="W44"/>
  <c r="AE44"/>
  <c r="J42"/>
  <c r="R42"/>
  <c r="Z42"/>
  <c r="H44"/>
  <c r="P44"/>
  <c r="X44"/>
  <c r="AF44"/>
  <c r="K42"/>
  <c r="S42"/>
  <c r="AA42"/>
  <c r="I44"/>
  <c r="Q44"/>
  <c r="Y44"/>
  <c r="D42"/>
  <c r="L42"/>
  <c r="T42"/>
  <c r="AB42"/>
  <c r="J44"/>
  <c r="R44"/>
  <c r="Z44"/>
  <c r="K44"/>
  <c r="S44"/>
  <c r="AA44"/>
  <c r="Z55"/>
  <c r="R55"/>
  <c r="J55"/>
  <c r="D55" i="35"/>
  <c r="AF55" i="34"/>
  <c r="X55"/>
  <c r="P55"/>
  <c r="H55"/>
  <c r="AE55"/>
  <c r="W55"/>
  <c r="O55"/>
  <c r="G55"/>
  <c r="Y55" i="35"/>
  <c r="Q55"/>
  <c r="I55"/>
  <c r="AA57"/>
  <c r="AA44"/>
  <c r="S57"/>
  <c r="S44"/>
  <c r="K57"/>
  <c r="K44"/>
  <c r="C57"/>
  <c r="C44"/>
  <c r="AA42"/>
  <c r="AA39"/>
  <c r="S42"/>
  <c r="S39"/>
  <c r="K42"/>
  <c r="K39"/>
  <c r="C42"/>
  <c r="C39"/>
  <c r="H17" i="34"/>
  <c r="P17"/>
  <c r="X17"/>
  <c r="AF17"/>
  <c r="AD55"/>
  <c r="V55"/>
  <c r="N55"/>
  <c r="F55"/>
  <c r="AF55" i="35"/>
  <c r="X55"/>
  <c r="P55"/>
  <c r="H55"/>
  <c r="Z57"/>
  <c r="Z44"/>
  <c r="R57"/>
  <c r="R44"/>
  <c r="J57"/>
  <c r="J44"/>
  <c r="Z39"/>
  <c r="Z42"/>
  <c r="R39"/>
  <c r="R42"/>
  <c r="J42"/>
  <c r="J39"/>
  <c r="I17" i="34"/>
  <c r="Q17"/>
  <c r="Y17"/>
  <c r="AC55"/>
  <c r="U55"/>
  <c r="M55"/>
  <c r="E55"/>
  <c r="AE55" i="35"/>
  <c r="W55"/>
  <c r="O55"/>
  <c r="G55"/>
  <c r="Y57"/>
  <c r="Y44"/>
  <c r="Q57"/>
  <c r="Q44"/>
  <c r="I57"/>
  <c r="I44"/>
  <c r="Y39"/>
  <c r="Y42"/>
  <c r="Q42"/>
  <c r="Q39"/>
  <c r="I42"/>
  <c r="I39"/>
  <c r="AB55" i="34"/>
  <c r="T55"/>
  <c r="L55"/>
  <c r="D55"/>
  <c r="AD55" i="35"/>
  <c r="V55"/>
  <c r="N55"/>
  <c r="F55"/>
  <c r="AF57"/>
  <c r="AF44"/>
  <c r="X57"/>
  <c r="X44"/>
  <c r="P57"/>
  <c r="P44"/>
  <c r="H57"/>
  <c r="H44"/>
  <c r="AF39"/>
  <c r="AF42"/>
  <c r="X39"/>
  <c r="X42"/>
  <c r="P42"/>
  <c r="P39"/>
  <c r="H42"/>
  <c r="H39"/>
  <c r="AA55" i="34"/>
  <c r="S55"/>
  <c r="K55"/>
  <c r="C55"/>
  <c r="AC55" i="35"/>
  <c r="U55"/>
  <c r="M55"/>
  <c r="E55"/>
  <c r="H28" i="37" s="1"/>
  <c r="AE57" i="35"/>
  <c r="AE44"/>
  <c r="W57"/>
  <c r="W44"/>
  <c r="O57"/>
  <c r="O44"/>
  <c r="G57"/>
  <c r="G44"/>
  <c r="AE39"/>
  <c r="AE42"/>
  <c r="W39"/>
  <c r="W42"/>
  <c r="O42"/>
  <c r="O39"/>
  <c r="G39"/>
  <c r="G42"/>
  <c r="AD57"/>
  <c r="AD44"/>
  <c r="V57"/>
  <c r="V44"/>
  <c r="N57"/>
  <c r="N44"/>
  <c r="F57"/>
  <c r="F44"/>
  <c r="AD42"/>
  <c r="AD39"/>
  <c r="V42"/>
  <c r="V39"/>
  <c r="N42"/>
  <c r="N39"/>
  <c r="F42"/>
  <c r="F39"/>
  <c r="E17" i="34"/>
  <c r="M17"/>
  <c r="U17"/>
  <c r="AC17"/>
  <c r="Y55"/>
  <c r="Q55"/>
  <c r="I55"/>
  <c r="AA55" i="35"/>
  <c r="S55"/>
  <c r="K55"/>
  <c r="C55"/>
  <c r="AC57"/>
  <c r="AC44"/>
  <c r="U57"/>
  <c r="U44"/>
  <c r="M57"/>
  <c r="M44"/>
  <c r="E57"/>
  <c r="H30" i="37" s="1"/>
  <c r="E44" i="35"/>
  <c r="AC39"/>
  <c r="AC42"/>
  <c r="U42"/>
  <c r="U39"/>
  <c r="M42"/>
  <c r="M39"/>
  <c r="E42"/>
  <c r="E39"/>
  <c r="F17" i="34"/>
  <c r="N17"/>
  <c r="V17"/>
  <c r="AD17"/>
  <c r="AB57" i="35"/>
  <c r="AB44"/>
  <c r="T57"/>
  <c r="T44"/>
  <c r="L57"/>
  <c r="L44"/>
  <c r="D57"/>
  <c r="D44"/>
  <c r="AB39"/>
  <c r="AB42"/>
  <c r="T39"/>
  <c r="T42"/>
  <c r="L42"/>
  <c r="L39"/>
  <c r="D42"/>
  <c r="D39"/>
  <c r="G17" i="34"/>
  <c r="O17"/>
  <c r="W17"/>
  <c r="AE17"/>
  <c r="J17"/>
  <c r="R17"/>
  <c r="Z17"/>
  <c r="K17"/>
  <c r="S17"/>
  <c r="AA17"/>
  <c r="D17"/>
  <c r="D17" i="35" s="1"/>
  <c r="L17" i="34"/>
  <c r="T17"/>
  <c r="AB17"/>
  <c r="A45" i="37"/>
  <c r="B40" i="32"/>
  <c r="B41"/>
  <c r="B42"/>
  <c r="B43"/>
  <c r="B44"/>
  <c r="B45"/>
  <c r="B39"/>
  <c r="Q13"/>
  <c r="C33"/>
  <c r="Q15"/>
  <c r="Q16"/>
  <c r="Q17"/>
  <c r="Q18"/>
  <c r="Q19"/>
  <c r="Q20"/>
  <c r="Q12"/>
  <c r="I38" l="1"/>
  <c r="I124" i="42"/>
  <c r="I108"/>
  <c r="I22"/>
  <c r="I81"/>
  <c r="I53"/>
  <c r="I36"/>
  <c r="H62" i="32"/>
  <c r="H50"/>
  <c r="H31" i="37"/>
  <c r="Q14" i="32"/>
  <c r="C29"/>
  <c r="M43" s="1"/>
  <c r="C30"/>
  <c r="C31"/>
  <c r="A44" i="37"/>
  <c r="B16" i="35" s="1"/>
  <c r="B16" i="34"/>
  <c r="A36" i="37"/>
  <c r="B8" i="35" s="1"/>
  <c r="B8" i="34"/>
  <c r="A37" i="37"/>
  <c r="B9" i="35" s="1"/>
  <c r="B9" i="34"/>
  <c r="A43" i="37"/>
  <c r="B15" i="35" s="1"/>
  <c r="B15" i="34"/>
  <c r="A42" i="37"/>
  <c r="B14" i="35" s="1"/>
  <c r="B14" i="34"/>
  <c r="A38" i="37"/>
  <c r="B10" i="35" s="1"/>
  <c r="B10" i="34"/>
  <c r="A41" i="37"/>
  <c r="B13" i="35" s="1"/>
  <c r="B13" i="34"/>
  <c r="A40" i="37"/>
  <c r="B12" i="35" s="1"/>
  <c r="B12" i="34"/>
  <c r="A39" i="37"/>
  <c r="B11" i="35" s="1"/>
  <c r="B11" i="34"/>
  <c r="J38" i="32" l="1"/>
  <c r="J124" i="42"/>
  <c r="J36"/>
  <c r="J81"/>
  <c r="J53"/>
  <c r="J108"/>
  <c r="J22"/>
  <c r="I62" i="32"/>
  <c r="I50"/>
  <c r="AD43"/>
  <c r="R43"/>
  <c r="K43"/>
  <c r="N43"/>
  <c r="X43"/>
  <c r="G43"/>
  <c r="AF43"/>
  <c r="O43"/>
  <c r="V43"/>
  <c r="W43"/>
  <c r="AA43"/>
  <c r="I43"/>
  <c r="L43"/>
  <c r="AE43"/>
  <c r="Q43"/>
  <c r="T43"/>
  <c r="H43"/>
  <c r="Y43"/>
  <c r="AB43"/>
  <c r="P43"/>
  <c r="J43"/>
  <c r="E43"/>
  <c r="Z43"/>
  <c r="E55"/>
  <c r="F55" s="1"/>
  <c r="G55" s="1"/>
  <c r="H55" s="1"/>
  <c r="I55" s="1"/>
  <c r="J55" s="1"/>
  <c r="K55" s="1"/>
  <c r="L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U43"/>
  <c r="S43"/>
  <c r="AC43"/>
  <c r="F43"/>
  <c r="E56"/>
  <c r="F56" s="1"/>
  <c r="G56" s="1"/>
  <c r="H56" s="1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Z44"/>
  <c r="R44"/>
  <c r="J44"/>
  <c r="K44"/>
  <c r="Y44"/>
  <c r="Q44"/>
  <c r="I44"/>
  <c r="AA44"/>
  <c r="AF44"/>
  <c r="X44"/>
  <c r="P44"/>
  <c r="H44"/>
  <c r="AE44"/>
  <c r="W44"/>
  <c r="O44"/>
  <c r="G44"/>
  <c r="AD44"/>
  <c r="V44"/>
  <c r="N44"/>
  <c r="F44"/>
  <c r="S44"/>
  <c r="AC44"/>
  <c r="U44"/>
  <c r="M44"/>
  <c r="E44"/>
  <c r="AB44"/>
  <c r="T44"/>
  <c r="L44"/>
  <c r="K38" l="1"/>
  <c r="K124" i="42"/>
  <c r="K36"/>
  <c r="K81"/>
  <c r="K22"/>
  <c r="K53"/>
  <c r="K108"/>
  <c r="J50" i="32"/>
  <c r="J62"/>
  <c r="L38" l="1"/>
  <c r="L124" i="42"/>
  <c r="L81"/>
  <c r="L53"/>
  <c r="L36"/>
  <c r="L22"/>
  <c r="L108"/>
  <c r="K50" i="32"/>
  <c r="K62"/>
  <c r="O11"/>
  <c r="M38" l="1"/>
  <c r="M124" i="42"/>
  <c r="M81"/>
  <c r="M53"/>
  <c r="M108"/>
  <c r="M22"/>
  <c r="M36"/>
  <c r="L50" i="32"/>
  <c r="L62"/>
  <c r="O21"/>
  <c r="C23" i="17" s="1"/>
  <c r="N38" i="32" l="1"/>
  <c r="N124" i="42"/>
  <c r="N53"/>
  <c r="N81"/>
  <c r="N108"/>
  <c r="N22"/>
  <c r="N36"/>
  <c r="M62" i="32"/>
  <c r="M50"/>
  <c r="F7" i="42"/>
  <c r="E35" i="35"/>
  <c r="E22"/>
  <c r="E5"/>
  <c r="E35" i="34"/>
  <c r="E22"/>
  <c r="E5"/>
  <c r="O38" i="32" l="1"/>
  <c r="O124" i="42"/>
  <c r="O53"/>
  <c r="O108"/>
  <c r="O22"/>
  <c r="O36"/>
  <c r="O81"/>
  <c r="N50" i="32"/>
  <c r="N62"/>
  <c r="AF42"/>
  <c r="AE42"/>
  <c r="AD42"/>
  <c r="AC42"/>
  <c r="AB42"/>
  <c r="AA42"/>
  <c r="Z42"/>
  <c r="Y42"/>
  <c r="W42"/>
  <c r="V42"/>
  <c r="U42"/>
  <c r="T42"/>
  <c r="S42"/>
  <c r="R42"/>
  <c r="Q42"/>
  <c r="P42"/>
  <c r="O42"/>
  <c r="M42"/>
  <c r="L42"/>
  <c r="K42"/>
  <c r="J42"/>
  <c r="I42"/>
  <c r="H42"/>
  <c r="G42"/>
  <c r="F42"/>
  <c r="E42"/>
  <c r="AF41"/>
  <c r="AE41"/>
  <c r="AD41"/>
  <c r="AC41"/>
  <c r="AA41"/>
  <c r="Z41"/>
  <c r="Y41"/>
  <c r="X41"/>
  <c r="W41"/>
  <c r="V41"/>
  <c r="U41"/>
  <c r="T41"/>
  <c r="R41"/>
  <c r="Q41"/>
  <c r="O41"/>
  <c r="N41"/>
  <c r="M41"/>
  <c r="L41"/>
  <c r="K41"/>
  <c r="J41"/>
  <c r="I41"/>
  <c r="H41"/>
  <c r="G41"/>
  <c r="F41"/>
  <c r="E41"/>
  <c r="AF40"/>
  <c r="AE40"/>
  <c r="AD40"/>
  <c r="AC40"/>
  <c r="AB40"/>
  <c r="AA40"/>
  <c r="Z40"/>
  <c r="Y40"/>
  <c r="W40"/>
  <c r="V40"/>
  <c r="U40"/>
  <c r="T40"/>
  <c r="R40"/>
  <c r="Q40"/>
  <c r="P40"/>
  <c r="O40"/>
  <c r="N40"/>
  <c r="M40"/>
  <c r="L40"/>
  <c r="K40"/>
  <c r="J40"/>
  <c r="I40"/>
  <c r="H40"/>
  <c r="G40"/>
  <c r="F40"/>
  <c r="E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P38" l="1"/>
  <c r="P124" i="42"/>
  <c r="P53"/>
  <c r="P108"/>
  <c r="P22"/>
  <c r="P36"/>
  <c r="P81"/>
  <c r="O62" i="32"/>
  <c r="O50"/>
  <c r="G22" i="35"/>
  <c r="G5"/>
  <c r="G22" i="34"/>
  <c r="G5"/>
  <c r="H7" i="42"/>
  <c r="G35" i="35"/>
  <c r="G35" i="34"/>
  <c r="D22" i="35"/>
  <c r="D5"/>
  <c r="D22" i="34"/>
  <c r="D5"/>
  <c r="E7" i="42"/>
  <c r="D35" i="35"/>
  <c r="D35" i="34"/>
  <c r="G7" i="42"/>
  <c r="F35" i="35"/>
  <c r="F35" i="34"/>
  <c r="F22" i="35"/>
  <c r="F5"/>
  <c r="F22" i="34"/>
  <c r="F5"/>
  <c r="B33" i="37"/>
  <c r="B18"/>
  <c r="E17" i="35"/>
  <c r="K17"/>
  <c r="M17"/>
  <c r="S17"/>
  <c r="U17"/>
  <c r="AA17"/>
  <c r="AC17"/>
  <c r="C39" i="34"/>
  <c r="C37"/>
  <c r="C41"/>
  <c r="C43"/>
  <c r="C45"/>
  <c r="C46"/>
  <c r="C47"/>
  <c r="C44"/>
  <c r="E46" i="32"/>
  <c r="F10" i="42" s="1"/>
  <c r="F46" i="32"/>
  <c r="G10" i="42" s="1"/>
  <c r="G46" i="32"/>
  <c r="H10" i="42" s="1"/>
  <c r="H46" i="32"/>
  <c r="I10" i="42" s="1"/>
  <c r="I46" i="32"/>
  <c r="J10" i="42" s="1"/>
  <c r="J46" i="32"/>
  <c r="K10" i="42" s="1"/>
  <c r="K46" i="32"/>
  <c r="L10" i="42" s="1"/>
  <c r="L46" i="32"/>
  <c r="M10" i="42" s="1"/>
  <c r="M46" i="32"/>
  <c r="N10" i="42" s="1"/>
  <c r="O46" i="32"/>
  <c r="P10" i="42" s="1"/>
  <c r="Q46" i="32"/>
  <c r="R10" i="42" s="1"/>
  <c r="R46" i="32"/>
  <c r="S10" i="42" s="1"/>
  <c r="T46" i="32"/>
  <c r="U10" i="42" s="1"/>
  <c r="U46" i="32"/>
  <c r="V10" i="42" s="1"/>
  <c r="V46" i="32"/>
  <c r="W10" i="42" s="1"/>
  <c r="W46" i="32"/>
  <c r="X10" i="42" s="1"/>
  <c r="Y46" i="32"/>
  <c r="Z10" i="42" s="1"/>
  <c r="Z46" i="32"/>
  <c r="AA10" i="42" s="1"/>
  <c r="AA46" i="32"/>
  <c r="AB10" i="42" s="1"/>
  <c r="AC46" i="32"/>
  <c r="AD10" i="42" s="1"/>
  <c r="AD46" i="32"/>
  <c r="AE10" i="42" s="1"/>
  <c r="AE46" i="32"/>
  <c r="AF10" i="42" s="1"/>
  <c r="AF46" i="32"/>
  <c r="AG10" i="42" s="1"/>
  <c r="Q38" i="32" l="1"/>
  <c r="Q124" i="42"/>
  <c r="Q108"/>
  <c r="Q22"/>
  <c r="Q36"/>
  <c r="Q81"/>
  <c r="Q53"/>
  <c r="P62" i="32"/>
  <c r="P50"/>
  <c r="AF25" i="42"/>
  <c r="AF84"/>
  <c r="AF87" s="1"/>
  <c r="AF38"/>
  <c r="AF126" s="1"/>
  <c r="AF56"/>
  <c r="V25"/>
  <c r="V38"/>
  <c r="V126" s="1"/>
  <c r="V84"/>
  <c r="V87" s="1"/>
  <c r="V56"/>
  <c r="K25"/>
  <c r="K38"/>
  <c r="K126" s="1"/>
  <c r="K84"/>
  <c r="K87" s="1"/>
  <c r="K56"/>
  <c r="M56"/>
  <c r="M25"/>
  <c r="M84"/>
  <c r="M87" s="1"/>
  <c r="M38"/>
  <c r="M126" s="1"/>
  <c r="AE25"/>
  <c r="AE84"/>
  <c r="AE87" s="1"/>
  <c r="AE38"/>
  <c r="AE126" s="1"/>
  <c r="AE56"/>
  <c r="U38"/>
  <c r="U126" s="1"/>
  <c r="U25"/>
  <c r="U56"/>
  <c r="U84"/>
  <c r="U87" s="1"/>
  <c r="J84"/>
  <c r="J87" s="1"/>
  <c r="J56"/>
  <c r="J25"/>
  <c r="J38"/>
  <c r="J126" s="1"/>
  <c r="W25"/>
  <c r="W84"/>
  <c r="W87" s="1"/>
  <c r="W38"/>
  <c r="W126" s="1"/>
  <c r="W56"/>
  <c r="AD84"/>
  <c r="AD87" s="1"/>
  <c r="AD38"/>
  <c r="AD126" s="1"/>
  <c r="AD56"/>
  <c r="AD25"/>
  <c r="S84"/>
  <c r="S87" s="1"/>
  <c r="S38"/>
  <c r="S126" s="1"/>
  <c r="S25"/>
  <c r="S56"/>
  <c r="I25"/>
  <c r="I84"/>
  <c r="I87" s="1"/>
  <c r="I38"/>
  <c r="I126" s="1"/>
  <c r="I56"/>
  <c r="X38"/>
  <c r="X126" s="1"/>
  <c r="X25"/>
  <c r="X56"/>
  <c r="X84"/>
  <c r="X87" s="1"/>
  <c r="AB84"/>
  <c r="AB87" s="1"/>
  <c r="AB56"/>
  <c r="AB38"/>
  <c r="AB126" s="1"/>
  <c r="AB25"/>
  <c r="R38"/>
  <c r="R126" s="1"/>
  <c r="R84"/>
  <c r="R87" s="1"/>
  <c r="R56"/>
  <c r="R25"/>
  <c r="H25"/>
  <c r="H84"/>
  <c r="H87" s="1"/>
  <c r="H38"/>
  <c r="H126" s="1"/>
  <c r="H56"/>
  <c r="AA56"/>
  <c r="AA25"/>
  <c r="AA38"/>
  <c r="AA126" s="1"/>
  <c r="AA84"/>
  <c r="AA87" s="1"/>
  <c r="P25"/>
  <c r="P84"/>
  <c r="P87" s="1"/>
  <c r="P38"/>
  <c r="P126" s="1"/>
  <c r="P56"/>
  <c r="G25"/>
  <c r="G56"/>
  <c r="G84"/>
  <c r="G87" s="1"/>
  <c r="G38"/>
  <c r="G126" s="1"/>
  <c r="AG25"/>
  <c r="AG38"/>
  <c r="AG126" s="1"/>
  <c r="AG84"/>
  <c r="AG87" s="1"/>
  <c r="AG56"/>
  <c r="L38"/>
  <c r="L126" s="1"/>
  <c r="L56"/>
  <c r="L84"/>
  <c r="L87" s="1"/>
  <c r="L25"/>
  <c r="Z25"/>
  <c r="Z84"/>
  <c r="Z87" s="1"/>
  <c r="Z38"/>
  <c r="Z126" s="1"/>
  <c r="Z56"/>
  <c r="N38"/>
  <c r="N126" s="1"/>
  <c r="N84"/>
  <c r="N87" s="1"/>
  <c r="N56"/>
  <c r="N25"/>
  <c r="F84"/>
  <c r="F87" s="1"/>
  <c r="F25"/>
  <c r="F38"/>
  <c r="F126" s="1"/>
  <c r="F56"/>
  <c r="C17" i="34"/>
  <c r="C17" i="35" s="1"/>
  <c r="Z17"/>
  <c r="R17"/>
  <c r="J17"/>
  <c r="Y17"/>
  <c r="Q17"/>
  <c r="I17"/>
  <c r="AF17"/>
  <c r="X17"/>
  <c r="P17"/>
  <c r="H17"/>
  <c r="AE17"/>
  <c r="W17"/>
  <c r="O17"/>
  <c r="G17"/>
  <c r="AD17"/>
  <c r="V17"/>
  <c r="N17"/>
  <c r="F17"/>
  <c r="AB17"/>
  <c r="T17"/>
  <c r="L17"/>
  <c r="H22"/>
  <c r="H5"/>
  <c r="H22" i="34"/>
  <c r="H5"/>
  <c r="I7" i="42"/>
  <c r="H35" i="35"/>
  <c r="H35" i="34"/>
  <c r="C22" i="35"/>
  <c r="C5"/>
  <c r="C22" i="34"/>
  <c r="C5"/>
  <c r="D7" i="42"/>
  <c r="C35" i="35"/>
  <c r="C35" i="34"/>
  <c r="E57" i="32"/>
  <c r="F57" s="1"/>
  <c r="G57" s="1"/>
  <c r="H57" s="1"/>
  <c r="I57" s="1"/>
  <c r="J57" s="1"/>
  <c r="K57" s="1"/>
  <c r="L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X40"/>
  <c r="R38" l="1"/>
  <c r="R124" i="42"/>
  <c r="R22"/>
  <c r="R36"/>
  <c r="R108"/>
  <c r="R81"/>
  <c r="R53"/>
  <c r="Q62" i="32"/>
  <c r="Q50"/>
  <c r="S41"/>
  <c r="J7" i="42"/>
  <c r="I35" i="35"/>
  <c r="I35" i="34"/>
  <c r="I22" i="35"/>
  <c r="I5"/>
  <c r="I22" i="34"/>
  <c r="I5"/>
  <c r="S38" i="32" l="1"/>
  <c r="S124" i="42"/>
  <c r="S36"/>
  <c r="S22"/>
  <c r="S81"/>
  <c r="S53"/>
  <c r="S108"/>
  <c r="R62" i="32"/>
  <c r="R50"/>
  <c r="K7" i="42"/>
  <c r="J35" i="35"/>
  <c r="J35" i="34"/>
  <c r="J22" i="35"/>
  <c r="J5"/>
  <c r="J22" i="34"/>
  <c r="J5"/>
  <c r="T38" i="32" l="1"/>
  <c r="T124" i="42"/>
  <c r="T81"/>
  <c r="T36"/>
  <c r="T53"/>
  <c r="T22"/>
  <c r="T108"/>
  <c r="S62" i="32"/>
  <c r="S50"/>
  <c r="K22" i="35"/>
  <c r="K5"/>
  <c r="K22" i="34"/>
  <c r="K5"/>
  <c r="L7" i="42"/>
  <c r="K35" i="35"/>
  <c r="K35" i="34"/>
  <c r="U38" i="32" l="1"/>
  <c r="U124" i="42"/>
  <c r="U81"/>
  <c r="U36"/>
  <c r="U108"/>
  <c r="U53"/>
  <c r="U22"/>
  <c r="T50" i="32"/>
  <c r="T62"/>
  <c r="L22" i="35"/>
  <c r="L5"/>
  <c r="L22" i="34"/>
  <c r="L5"/>
  <c r="M7" i="42"/>
  <c r="L35" i="35"/>
  <c r="L35" i="34"/>
  <c r="C9" i="35"/>
  <c r="D9"/>
  <c r="V38" i="32" l="1"/>
  <c r="V124" i="42"/>
  <c r="V22"/>
  <c r="V53"/>
  <c r="V36"/>
  <c r="V108"/>
  <c r="V81"/>
  <c r="U62" i="32"/>
  <c r="U50"/>
  <c r="N7" i="42"/>
  <c r="M35" i="35"/>
  <c r="M35" i="34"/>
  <c r="M22" i="35"/>
  <c r="M5"/>
  <c r="M22" i="34"/>
  <c r="M5"/>
  <c r="W38" i="32" l="1"/>
  <c r="W124" i="42"/>
  <c r="W53"/>
  <c r="W108"/>
  <c r="W22"/>
  <c r="W36"/>
  <c r="W81"/>
  <c r="V62" i="32"/>
  <c r="V50"/>
  <c r="O7" i="42"/>
  <c r="N35" i="35"/>
  <c r="N35" i="34"/>
  <c r="N22" i="35"/>
  <c r="N5"/>
  <c r="N22" i="34"/>
  <c r="N5"/>
  <c r="X38" i="32" l="1"/>
  <c r="X124" i="42"/>
  <c r="X53"/>
  <c r="X108"/>
  <c r="X22"/>
  <c r="X36"/>
  <c r="X81"/>
  <c r="W62" i="32"/>
  <c r="W50"/>
  <c r="O22" i="35"/>
  <c r="O5"/>
  <c r="O22" i="34"/>
  <c r="O5"/>
  <c r="P7" i="42"/>
  <c r="O35" i="35"/>
  <c r="O35" i="34"/>
  <c r="Y38" i="32" l="1"/>
  <c r="Y124" i="42"/>
  <c r="Y108"/>
  <c r="Y22"/>
  <c r="Y81"/>
  <c r="Y36"/>
  <c r="Y53"/>
  <c r="X50" i="32"/>
  <c r="X62"/>
  <c r="P22" i="35"/>
  <c r="P5"/>
  <c r="P22" i="34"/>
  <c r="P5"/>
  <c r="Q7" i="42"/>
  <c r="P35" i="35"/>
  <c r="P35" i="34"/>
  <c r="Z38" i="32" l="1"/>
  <c r="Z124" i="42"/>
  <c r="Z53"/>
  <c r="Z108"/>
  <c r="Z36"/>
  <c r="Z81"/>
  <c r="Z22"/>
  <c r="Y62" i="32"/>
  <c r="Y50"/>
  <c r="R7" i="42"/>
  <c r="Q35" i="35"/>
  <c r="Q35" i="34"/>
  <c r="Q22" i="35"/>
  <c r="Q5"/>
  <c r="Q22" i="34"/>
  <c r="Q5"/>
  <c r="AA38" i="32" l="1"/>
  <c r="AA124" i="42"/>
  <c r="AA36"/>
  <c r="AA81"/>
  <c r="AA22"/>
  <c r="AA53"/>
  <c r="AA108"/>
  <c r="Z62" i="32"/>
  <c r="Z50"/>
  <c r="S7" i="42"/>
  <c r="R35" i="35"/>
  <c r="R35" i="34"/>
  <c r="R22" i="35"/>
  <c r="R5"/>
  <c r="R22" i="34"/>
  <c r="R5"/>
  <c r="AB38" i="32" l="1"/>
  <c r="AB124" i="42"/>
  <c r="AB81"/>
  <c r="AB53"/>
  <c r="AB22"/>
  <c r="AB108"/>
  <c r="AB36"/>
  <c r="AA50" i="32"/>
  <c r="AA62"/>
  <c r="S22" i="35"/>
  <c r="S5"/>
  <c r="S22" i="34"/>
  <c r="S5"/>
  <c r="T7" i="42"/>
  <c r="S35" i="35"/>
  <c r="S35" i="34"/>
  <c r="AC38" i="32" l="1"/>
  <c r="AC124" i="42"/>
  <c r="AC81"/>
  <c r="AC108"/>
  <c r="AC36"/>
  <c r="AC53"/>
  <c r="AC22"/>
  <c r="AB50" i="32"/>
  <c r="AB62"/>
  <c r="T22" i="35"/>
  <c r="T5"/>
  <c r="T22" i="34"/>
  <c r="T5"/>
  <c r="U7" i="42"/>
  <c r="T35" i="35"/>
  <c r="T35" i="34"/>
  <c r="AD38" i="32" l="1"/>
  <c r="AD124" i="42"/>
  <c r="AD36"/>
  <c r="AD53"/>
  <c r="AD22"/>
  <c r="AD108"/>
  <c r="AD81"/>
  <c r="AC62" i="32"/>
  <c r="AC50"/>
  <c r="V7" i="42"/>
  <c r="U35" i="35"/>
  <c r="U35" i="34"/>
  <c r="U22" i="35"/>
  <c r="U5"/>
  <c r="U22" i="34"/>
  <c r="U5"/>
  <c r="AE38" i="32" l="1"/>
  <c r="AE124" i="42"/>
  <c r="AE53"/>
  <c r="AE108"/>
  <c r="AE22"/>
  <c r="AE36"/>
  <c r="AE81"/>
  <c r="AD50" i="32"/>
  <c r="AD62"/>
  <c r="W7" i="42"/>
  <c r="V35" i="35"/>
  <c r="V35" i="34"/>
  <c r="V22" i="35"/>
  <c r="V5"/>
  <c r="V22" i="34"/>
  <c r="V5"/>
  <c r="AF38" i="32" l="1"/>
  <c r="AF124" i="42"/>
  <c r="AF53"/>
  <c r="AF108"/>
  <c r="AF36"/>
  <c r="AF22"/>
  <c r="AF81"/>
  <c r="AE50" i="32"/>
  <c r="AE62"/>
  <c r="W22" i="35"/>
  <c r="W5"/>
  <c r="W22" i="34"/>
  <c r="W5"/>
  <c r="X7" i="42"/>
  <c r="W35" i="35"/>
  <c r="W35" i="34"/>
  <c r="AF50" i="32" l="1"/>
  <c r="AG124" i="42"/>
  <c r="AG108"/>
  <c r="AG22"/>
  <c r="AG53"/>
  <c r="AG36"/>
  <c r="AG81"/>
  <c r="AF62" i="32"/>
  <c r="X22" i="35"/>
  <c r="X5"/>
  <c r="X22" i="34"/>
  <c r="X5"/>
  <c r="Y7" i="42"/>
  <c r="X35" i="35"/>
  <c r="X35" i="34"/>
  <c r="Z7" i="42" l="1"/>
  <c r="Y35" i="35"/>
  <c r="Y35" i="34"/>
  <c r="Y22" i="35"/>
  <c r="Y5"/>
  <c r="Y22" i="34"/>
  <c r="Y5"/>
  <c r="AA7" i="42" l="1"/>
  <c r="Z35" i="35"/>
  <c r="Z35" i="34"/>
  <c r="Z22" i="35"/>
  <c r="Z5"/>
  <c r="Z22" i="34"/>
  <c r="Z5"/>
  <c r="AA22" i="35" l="1"/>
  <c r="AA5"/>
  <c r="AA22" i="34"/>
  <c r="AA5"/>
  <c r="AB7" i="42"/>
  <c r="AA35" i="35"/>
  <c r="AA35" i="34"/>
  <c r="AB22" i="35" l="1"/>
  <c r="AB5"/>
  <c r="AB22" i="34"/>
  <c r="AB5"/>
  <c r="AC7" i="42"/>
  <c r="AB35" i="35"/>
  <c r="AB35" i="34"/>
  <c r="AD7" i="42" l="1"/>
  <c r="AC35" i="35"/>
  <c r="AC35" i="34"/>
  <c r="AC22" i="35"/>
  <c r="AC5"/>
  <c r="AC22" i="34"/>
  <c r="AC5"/>
  <c r="AE7" i="42" l="1"/>
  <c r="AD35" i="35"/>
  <c r="AD35" i="34"/>
  <c r="AD22" i="35"/>
  <c r="AD5"/>
  <c r="AD22" i="34"/>
  <c r="AD5"/>
  <c r="AE22" i="35" l="1"/>
  <c r="AE5"/>
  <c r="AE22" i="34"/>
  <c r="AE5"/>
  <c r="AF7" i="42"/>
  <c r="AE35" i="35"/>
  <c r="AE35" i="34"/>
  <c r="AF22" i="35" l="1"/>
  <c r="AF5"/>
  <c r="AF22" i="34"/>
  <c r="AF5"/>
  <c r="AG7" i="42"/>
  <c r="AF35" i="35"/>
  <c r="AF35" i="34"/>
  <c r="G8" i="32" l="1"/>
  <c r="Q8" s="1"/>
  <c r="C27"/>
  <c r="G10"/>
  <c r="Q10" s="1"/>
  <c r="C26"/>
  <c r="S40" l="1"/>
  <c r="S46" s="1"/>
  <c r="T10" i="42" s="1"/>
  <c r="E52" i="32"/>
  <c r="F52" s="1"/>
  <c r="G52" s="1"/>
  <c r="H52" s="1"/>
  <c r="I52" s="1"/>
  <c r="J52" s="1"/>
  <c r="K52" s="1"/>
  <c r="L52" s="1"/>
  <c r="M52" s="1"/>
  <c r="N52" s="1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B41"/>
  <c r="AB46" s="1"/>
  <c r="AC10" i="42" s="1"/>
  <c r="E53" i="32"/>
  <c r="F53" s="1"/>
  <c r="G53" s="1"/>
  <c r="H53" s="1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Z53" s="1"/>
  <c r="AA53" s="1"/>
  <c r="AB53" s="1"/>
  <c r="AC53" s="1"/>
  <c r="AD53" s="1"/>
  <c r="AE53" s="1"/>
  <c r="AF53" s="1"/>
  <c r="P41"/>
  <c r="P46" s="1"/>
  <c r="Q10" i="42" s="1"/>
  <c r="Q38" l="1"/>
  <c r="Q126" s="1"/>
  <c r="Q25"/>
  <c r="Q84"/>
  <c r="Q87" s="1"/>
  <c r="Q56"/>
  <c r="AC84"/>
  <c r="AC87" s="1"/>
  <c r="AC38"/>
  <c r="AC126" s="1"/>
  <c r="AC25"/>
  <c r="AC56"/>
  <c r="T38"/>
  <c r="T126" s="1"/>
  <c r="T56"/>
  <c r="T25"/>
  <c r="T84"/>
  <c r="T87" s="1"/>
  <c r="G7" i="32" l="1"/>
  <c r="Q7" s="1"/>
  <c r="G6"/>
  <c r="Q6" s="1"/>
  <c r="I11" l="1"/>
  <c r="C28"/>
  <c r="E11"/>
  <c r="G5"/>
  <c r="E54" l="1"/>
  <c r="F54" s="1"/>
  <c r="G54" s="1"/>
  <c r="H54" s="1"/>
  <c r="I54" s="1"/>
  <c r="J54" s="1"/>
  <c r="K54" s="1"/>
  <c r="L54" s="1"/>
  <c r="M54" s="1"/>
  <c r="N54" s="1"/>
  <c r="O54" s="1"/>
  <c r="P54" s="1"/>
  <c r="Q54" s="1"/>
  <c r="R54" s="1"/>
  <c r="N42"/>
  <c r="N46" s="1"/>
  <c r="O10" i="42" s="1"/>
  <c r="X42" i="32"/>
  <c r="X46" s="1"/>
  <c r="Y10" i="42" s="1"/>
  <c r="Q5" i="32"/>
  <c r="Y25" i="42" l="1"/>
  <c r="Y38"/>
  <c r="Y126" s="1"/>
  <c r="Y56"/>
  <c r="Y84"/>
  <c r="Y87" s="1"/>
  <c r="O38"/>
  <c r="O126" s="1"/>
  <c r="O25"/>
  <c r="O84"/>
  <c r="O87" s="1"/>
  <c r="O56"/>
  <c r="C10"/>
  <c r="AH10"/>
  <c r="K11" i="32"/>
  <c r="S54"/>
  <c r="T54" s="1"/>
  <c r="U54" s="1"/>
  <c r="V54" s="1"/>
  <c r="W54" s="1"/>
  <c r="X54" s="1"/>
  <c r="Y54" s="1"/>
  <c r="Z54" s="1"/>
  <c r="AA54" s="1"/>
  <c r="AB54" s="1"/>
  <c r="AC54" s="1"/>
  <c r="AD54" s="1"/>
  <c r="AE54" s="1"/>
  <c r="AF54" s="1"/>
  <c r="I21"/>
  <c r="D8" i="42" s="1"/>
  <c r="C38" l="1"/>
  <c r="D82"/>
  <c r="D54"/>
  <c r="D23"/>
  <c r="C15" i="17"/>
  <c r="B6"/>
  <c r="C25" i="32"/>
  <c r="G9"/>
  <c r="C11"/>
  <c r="C25" i="42"/>
  <c r="K21" i="32" l="1"/>
  <c r="E8" i="42" s="1"/>
  <c r="D87"/>
  <c r="Q9" i="32"/>
  <c r="G11"/>
  <c r="G21" s="1"/>
  <c r="E51"/>
  <c r="C32"/>
  <c r="Q11" l="1"/>
  <c r="F51"/>
  <c r="E58"/>
  <c r="F17" i="42" s="1"/>
  <c r="E23"/>
  <c r="E82"/>
  <c r="E87" s="1"/>
  <c r="E54"/>
  <c r="C8"/>
  <c r="C12" i="17" s="1"/>
  <c r="Q21" i="32" l="1"/>
  <c r="C23" i="42"/>
  <c r="F112"/>
  <c r="F89"/>
  <c r="F88" s="1"/>
  <c r="G51" i="32"/>
  <c r="F58"/>
  <c r="G17" i="42" s="1"/>
  <c r="C20" i="17" l="1"/>
  <c r="H51" i="32"/>
  <c r="G58"/>
  <c r="H17" i="42" s="1"/>
  <c r="G112"/>
  <c r="G89"/>
  <c r="G88" s="1"/>
  <c r="H89" l="1"/>
  <c r="H88" s="1"/>
  <c r="H112"/>
  <c r="I51" i="32"/>
  <c r="H58"/>
  <c r="I17" i="42" s="1"/>
  <c r="I89" l="1"/>
  <c r="I88" s="1"/>
  <c r="I112"/>
  <c r="J51" i="32"/>
  <c r="I58"/>
  <c r="J17" i="42" s="1"/>
  <c r="J89" l="1"/>
  <c r="J88" s="1"/>
  <c r="J112"/>
  <c r="K51" i="32"/>
  <c r="J58"/>
  <c r="K17" i="42" s="1"/>
  <c r="L51" i="32" l="1"/>
  <c r="K58"/>
  <c r="L17" i="42" s="1"/>
  <c r="K89"/>
  <c r="K88" s="1"/>
  <c r="K112"/>
  <c r="M51" i="32" l="1"/>
  <c r="L58"/>
  <c r="M17" i="42" s="1"/>
  <c r="L112"/>
  <c r="L89"/>
  <c r="L88" s="1"/>
  <c r="M112" l="1"/>
  <c r="M89"/>
  <c r="M88" s="1"/>
  <c r="N51" i="32"/>
  <c r="M58"/>
  <c r="N17" i="42" s="1"/>
  <c r="O51" i="32" l="1"/>
  <c r="N58"/>
  <c r="O17" i="42" s="1"/>
  <c r="N112"/>
  <c r="N89"/>
  <c r="N88" s="1"/>
  <c r="O112" l="1"/>
  <c r="O89"/>
  <c r="O88" s="1"/>
  <c r="P51" i="32"/>
  <c r="O58"/>
  <c r="P17" i="42" s="1"/>
  <c r="Q51" i="32" l="1"/>
  <c r="P58"/>
  <c r="Q17" i="42" s="1"/>
  <c r="P112"/>
  <c r="P89"/>
  <c r="P88" s="1"/>
  <c r="R51" i="32" l="1"/>
  <c r="Q58"/>
  <c r="R17" i="42" s="1"/>
  <c r="Q112"/>
  <c r="Q89"/>
  <c r="Q88" s="1"/>
  <c r="S51" i="32" l="1"/>
  <c r="R58"/>
  <c r="S17" i="42" s="1"/>
  <c r="R112"/>
  <c r="R89"/>
  <c r="R88" s="1"/>
  <c r="T51" i="32" l="1"/>
  <c r="S58"/>
  <c r="T17" i="42" s="1"/>
  <c r="S112"/>
  <c r="S89"/>
  <c r="S88" s="1"/>
  <c r="U51" i="32" l="1"/>
  <c r="T58"/>
  <c r="U17" i="42" s="1"/>
  <c r="T112"/>
  <c r="T89"/>
  <c r="T88" s="1"/>
  <c r="V51" i="32" l="1"/>
  <c r="U58"/>
  <c r="V17" i="42" s="1"/>
  <c r="U89"/>
  <c r="U88" s="1"/>
  <c r="U112"/>
  <c r="W51" i="32" l="1"/>
  <c r="V58"/>
  <c r="W17" i="42" s="1"/>
  <c r="V89"/>
  <c r="V88" s="1"/>
  <c r="V112"/>
  <c r="W89" l="1"/>
  <c r="W88" s="1"/>
  <c r="W112"/>
  <c r="X51" i="32"/>
  <c r="W58"/>
  <c r="X17" i="42" s="1"/>
  <c r="Y51" i="32" l="1"/>
  <c r="X58"/>
  <c r="Y17" i="42" s="1"/>
  <c r="X89"/>
  <c r="X88" s="1"/>
  <c r="X112"/>
  <c r="Y89" l="1"/>
  <c r="Y88" s="1"/>
  <c r="Y112"/>
  <c r="Z51" i="32"/>
  <c r="Y58"/>
  <c r="Z17" i="42" s="1"/>
  <c r="Z89" l="1"/>
  <c r="Z88" s="1"/>
  <c r="Z112"/>
  <c r="AA51" i="32"/>
  <c r="Z58"/>
  <c r="AA17" i="42" s="1"/>
  <c r="AA89" l="1"/>
  <c r="AA88" s="1"/>
  <c r="AA112"/>
  <c r="AB51" i="32"/>
  <c r="AA58"/>
  <c r="AB17" i="42" s="1"/>
  <c r="AB112" l="1"/>
  <c r="AB89"/>
  <c r="AB88" s="1"/>
  <c r="AC51" i="32"/>
  <c r="AB58"/>
  <c r="AC17" i="42" s="1"/>
  <c r="AD51" i="32" l="1"/>
  <c r="AC58"/>
  <c r="AD17" i="42" s="1"/>
  <c r="AC112"/>
  <c r="AC89"/>
  <c r="AC88" s="1"/>
  <c r="AE51" i="32" l="1"/>
  <c r="AD58"/>
  <c r="AE17" i="42" s="1"/>
  <c r="AD89"/>
  <c r="AD88" s="1"/>
  <c r="AD112"/>
  <c r="AE89" l="1"/>
  <c r="AE88" s="1"/>
  <c r="AE112"/>
  <c r="AF51" i="32"/>
  <c r="AE58"/>
  <c r="AF17" i="42" s="1"/>
  <c r="AF58" i="32" l="1"/>
  <c r="AG17" i="42" s="1"/>
  <c r="AF112"/>
  <c r="AF89"/>
  <c r="AF88" s="1"/>
  <c r="AG89" l="1"/>
  <c r="AG88" s="1"/>
  <c r="AG112"/>
  <c r="C17"/>
  <c r="N27" i="35" l="1"/>
  <c r="R27"/>
  <c r="X27"/>
  <c r="O27"/>
  <c r="V27"/>
  <c r="F27"/>
  <c r="K27"/>
  <c r="Q27"/>
  <c r="I27"/>
  <c r="AE27"/>
  <c r="AB27"/>
  <c r="U27"/>
  <c r="L27"/>
  <c r="G26" i="37"/>
  <c r="J27" i="35"/>
  <c r="H27"/>
  <c r="T27"/>
  <c r="AF27"/>
  <c r="M27"/>
  <c r="G27"/>
  <c r="AD27"/>
  <c r="AC27"/>
  <c r="E27"/>
  <c r="I26" i="37" s="1"/>
  <c r="Y27" i="35"/>
  <c r="P27"/>
  <c r="AA27"/>
  <c r="S27"/>
  <c r="Z27"/>
  <c r="W27"/>
  <c r="Y24" i="34"/>
  <c r="Z24"/>
  <c r="AD24"/>
  <c r="I24"/>
  <c r="E24"/>
  <c r="AC24"/>
  <c r="AF24"/>
  <c r="AE24"/>
  <c r="V24"/>
  <c r="N24"/>
  <c r="U24"/>
  <c r="AB24"/>
  <c r="AA24"/>
  <c r="W24"/>
  <c r="P24"/>
  <c r="L24"/>
  <c r="O24"/>
  <c r="R24"/>
  <c r="X24"/>
  <c r="K24"/>
  <c r="F24"/>
  <c r="M24"/>
  <c r="G24"/>
  <c r="D24"/>
  <c r="T24"/>
  <c r="J24"/>
  <c r="S24"/>
  <c r="C24"/>
  <c r="H24"/>
  <c r="Q24"/>
  <c r="AE29"/>
  <c r="W29"/>
  <c r="AC29"/>
  <c r="L29"/>
  <c r="AB29"/>
  <c r="F29"/>
  <c r="E29"/>
  <c r="J29"/>
  <c r="V29"/>
  <c r="O29"/>
  <c r="G29"/>
  <c r="N29"/>
  <c r="Y29"/>
  <c r="AA29"/>
  <c r="H29"/>
  <c r="P29"/>
  <c r="R29"/>
  <c r="D29"/>
  <c r="D29" i="35" s="1"/>
  <c r="X29" i="34"/>
  <c r="C29"/>
  <c r="C29" i="35" s="1"/>
  <c r="Z29" i="34"/>
  <c r="S29"/>
  <c r="AD29"/>
  <c r="AF29"/>
  <c r="Q29"/>
  <c r="M29"/>
  <c r="I29"/>
  <c r="K29"/>
  <c r="U29"/>
  <c r="T29"/>
  <c r="Y29" i="35"/>
  <c r="K29"/>
  <c r="Q29"/>
  <c r="T29"/>
  <c r="AB29"/>
  <c r="H29"/>
  <c r="X29"/>
  <c r="AF29"/>
  <c r="AA29"/>
  <c r="S29"/>
  <c r="AD29"/>
  <c r="L29"/>
  <c r="N29"/>
  <c r="E29"/>
  <c r="I28" i="37" s="1"/>
  <c r="F29" i="35"/>
  <c r="V29"/>
  <c r="G28" i="37"/>
  <c r="AC29" i="35"/>
  <c r="U29"/>
  <c r="J29"/>
  <c r="M29"/>
  <c r="Z29"/>
  <c r="R29"/>
  <c r="W29"/>
  <c r="P29"/>
  <c r="AE29"/>
  <c r="G29"/>
  <c r="O29"/>
  <c r="I29"/>
  <c r="Z30" i="34"/>
  <c r="AC30"/>
  <c r="AD30"/>
  <c r="M30"/>
  <c r="R30"/>
  <c r="X30"/>
  <c r="U30"/>
  <c r="W30"/>
  <c r="L30"/>
  <c r="Q30"/>
  <c r="I30"/>
  <c r="V30"/>
  <c r="AB30"/>
  <c r="P30"/>
  <c r="E30"/>
  <c r="C30"/>
  <c r="C30" i="35" s="1"/>
  <c r="N30" i="34"/>
  <c r="T30"/>
  <c r="AA30"/>
  <c r="AF30"/>
  <c r="O30"/>
  <c r="H30"/>
  <c r="K30"/>
  <c r="G30"/>
  <c r="F30"/>
  <c r="AE30"/>
  <c r="J30"/>
  <c r="Y30"/>
  <c r="D30"/>
  <c r="D30" i="35" s="1"/>
  <c r="S30" i="34"/>
  <c r="AE24" i="35"/>
  <c r="I24"/>
  <c r="N24"/>
  <c r="AC24"/>
  <c r="H24"/>
  <c r="G24"/>
  <c r="Q24"/>
  <c r="AF24"/>
  <c r="G23" i="37"/>
  <c r="W24" i="35"/>
  <c r="AD24"/>
  <c r="P24"/>
  <c r="T24"/>
  <c r="L24"/>
  <c r="AA24"/>
  <c r="E24"/>
  <c r="F24"/>
  <c r="O24"/>
  <c r="K24"/>
  <c r="Z24"/>
  <c r="S24"/>
  <c r="X24"/>
  <c r="J24"/>
  <c r="V24"/>
  <c r="AB24"/>
  <c r="R24"/>
  <c r="Y24"/>
  <c r="M24"/>
  <c r="U24"/>
  <c r="G29" i="37"/>
  <c r="W30" i="35"/>
  <c r="Y30"/>
  <c r="AC30"/>
  <c r="R30"/>
  <c r="V30"/>
  <c r="M30"/>
  <c r="T30"/>
  <c r="L30"/>
  <c r="H30"/>
  <c r="P30"/>
  <c r="Q30"/>
  <c r="AB30"/>
  <c r="AE30"/>
  <c r="S30"/>
  <c r="O30"/>
  <c r="I30"/>
  <c r="N30"/>
  <c r="AF30"/>
  <c r="K30"/>
  <c r="J30"/>
  <c r="G30"/>
  <c r="AA30"/>
  <c r="Z30"/>
  <c r="X30"/>
  <c r="F30"/>
  <c r="E30"/>
  <c r="I29" i="37" s="1"/>
  <c r="U30" i="35"/>
  <c r="AD30"/>
  <c r="X25" i="34"/>
  <c r="L25"/>
  <c r="K25"/>
  <c r="P25"/>
  <c r="T25"/>
  <c r="Z25"/>
  <c r="AA25"/>
  <c r="I25"/>
  <c r="AB25"/>
  <c r="F25"/>
  <c r="AD25"/>
  <c r="D25"/>
  <c r="D25" i="35" s="1"/>
  <c r="C25" i="34"/>
  <c r="C25" i="35" s="1"/>
  <c r="E25" i="34"/>
  <c r="H25"/>
  <c r="V25"/>
  <c r="W25"/>
  <c r="G25"/>
  <c r="U25"/>
  <c r="AE25"/>
  <c r="N25"/>
  <c r="AC25"/>
  <c r="R25"/>
  <c r="Y25"/>
  <c r="AF25"/>
  <c r="Q25"/>
  <c r="S25"/>
  <c r="O25"/>
  <c r="J25"/>
  <c r="M25"/>
  <c r="AB31"/>
  <c r="AE31"/>
  <c r="G31"/>
  <c r="T31"/>
  <c r="S31"/>
  <c r="W31"/>
  <c r="V31"/>
  <c r="M31"/>
  <c r="X31"/>
  <c r="AC31"/>
  <c r="Z31"/>
  <c r="P31"/>
  <c r="I31"/>
  <c r="F31"/>
  <c r="D31"/>
  <c r="D31" i="35" s="1"/>
  <c r="AD31" i="34"/>
  <c r="Q31"/>
  <c r="AA31"/>
  <c r="K31"/>
  <c r="E31"/>
  <c r="U31"/>
  <c r="C31"/>
  <c r="C31" i="35" s="1"/>
  <c r="H31" i="34"/>
  <c r="Y31"/>
  <c r="AF31"/>
  <c r="J31"/>
  <c r="O31"/>
  <c r="L31"/>
  <c r="R31"/>
  <c r="N31"/>
  <c r="M27"/>
  <c r="I27"/>
  <c r="H27"/>
  <c r="U27"/>
  <c r="Q27"/>
  <c r="G27"/>
  <c r="O27"/>
  <c r="V27"/>
  <c r="AE27"/>
  <c r="F27"/>
  <c r="P27"/>
  <c r="W27"/>
  <c r="AB27"/>
  <c r="AA27"/>
  <c r="N27"/>
  <c r="AC27"/>
  <c r="T27"/>
  <c r="J27"/>
  <c r="D27"/>
  <c r="D27" i="35" s="1"/>
  <c r="Z27" i="34"/>
  <c r="AF27"/>
  <c r="E27"/>
  <c r="Y27"/>
  <c r="S27"/>
  <c r="R27"/>
  <c r="AD27"/>
  <c r="X27"/>
  <c r="L27"/>
  <c r="K27"/>
  <c r="C27"/>
  <c r="C27" i="35" s="1"/>
  <c r="AC25"/>
  <c r="U25"/>
  <c r="AF25"/>
  <c r="R25"/>
  <c r="M25"/>
  <c r="H25"/>
  <c r="I25"/>
  <c r="V25"/>
  <c r="Y25"/>
  <c r="K25"/>
  <c r="E25"/>
  <c r="I24" i="37" s="1"/>
  <c r="Z25" i="35"/>
  <c r="F25"/>
  <c r="AB25"/>
  <c r="N25"/>
  <c r="Q25"/>
  <c r="AE25"/>
  <c r="AA25"/>
  <c r="O25"/>
  <c r="X25"/>
  <c r="J25"/>
  <c r="AD25"/>
  <c r="P25"/>
  <c r="L25"/>
  <c r="G24" i="37"/>
  <c r="W25" i="35"/>
  <c r="T25"/>
  <c r="S25"/>
  <c r="G25"/>
  <c r="Z26" i="34"/>
  <c r="L26"/>
  <c r="H26"/>
  <c r="D26"/>
  <c r="D26" i="35" s="1"/>
  <c r="AE26" i="34"/>
  <c r="V26"/>
  <c r="O26"/>
  <c r="P26"/>
  <c r="J26"/>
  <c r="F26"/>
  <c r="C26"/>
  <c r="C26" i="35" s="1"/>
  <c r="AD26" i="34"/>
  <c r="I26"/>
  <c r="G26"/>
  <c r="Y26"/>
  <c r="Q26"/>
  <c r="AF26"/>
  <c r="AB26"/>
  <c r="X26"/>
  <c r="W26"/>
  <c r="T26"/>
  <c r="AC26"/>
  <c r="M26"/>
  <c r="K26"/>
  <c r="E26"/>
  <c r="U26"/>
  <c r="AA26"/>
  <c r="N26"/>
  <c r="R26"/>
  <c r="S26"/>
  <c r="AB26" i="35"/>
  <c r="J26"/>
  <c r="G26"/>
  <c r="U26"/>
  <c r="AD26"/>
  <c r="R26"/>
  <c r="F26"/>
  <c r="Q26"/>
  <c r="T26"/>
  <c r="AC26"/>
  <c r="E26"/>
  <c r="I25" i="37" s="1"/>
  <c r="K26" i="35"/>
  <c r="L26"/>
  <c r="AA26"/>
  <c r="P26"/>
  <c r="X26"/>
  <c r="AE26"/>
  <c r="V26"/>
  <c r="M26"/>
  <c r="S26"/>
  <c r="AF26"/>
  <c r="Z26"/>
  <c r="Y26"/>
  <c r="O26"/>
  <c r="W26"/>
  <c r="G25" i="37"/>
  <c r="H26" i="35"/>
  <c r="I26"/>
  <c r="N26"/>
  <c r="O31"/>
  <c r="W31"/>
  <c r="Y31"/>
  <c r="G30" i="37"/>
  <c r="K31" i="35"/>
  <c r="U31"/>
  <c r="H31"/>
  <c r="R31"/>
  <c r="I31"/>
  <c r="Q31"/>
  <c r="AE31"/>
  <c r="E31"/>
  <c r="I30" i="37" s="1"/>
  <c r="AF31" i="35"/>
  <c r="AB31"/>
  <c r="M31"/>
  <c r="J31"/>
  <c r="V31"/>
  <c r="Z31"/>
  <c r="AC31"/>
  <c r="P31"/>
  <c r="L31"/>
  <c r="AA31"/>
  <c r="S31"/>
  <c r="N31"/>
  <c r="T31"/>
  <c r="G31"/>
  <c r="X31"/>
  <c r="F31"/>
  <c r="AD31"/>
  <c r="Z32" l="1"/>
  <c r="P32"/>
  <c r="AC32"/>
  <c r="S32" i="34"/>
  <c r="AD32"/>
  <c r="Y32" i="35"/>
  <c r="K32"/>
  <c r="AD32"/>
  <c r="AE15" i="42" s="1"/>
  <c r="N32" i="35"/>
  <c r="J32" i="34"/>
  <c r="R32"/>
  <c r="N32"/>
  <c r="Z32"/>
  <c r="AA15" i="42" s="1"/>
  <c r="R32" i="35"/>
  <c r="O32"/>
  <c r="W32"/>
  <c r="I32"/>
  <c r="T32" i="34"/>
  <c r="O32"/>
  <c r="V32"/>
  <c r="Y32"/>
  <c r="AB32" i="35"/>
  <c r="F32"/>
  <c r="AE32"/>
  <c r="D24"/>
  <c r="D32" s="1"/>
  <c r="D32" i="34"/>
  <c r="L32"/>
  <c r="AE32"/>
  <c r="V32" i="35"/>
  <c r="E32"/>
  <c r="I23" i="37"/>
  <c r="I31" s="1"/>
  <c r="AF32" i="35"/>
  <c r="G32" i="34"/>
  <c r="P32"/>
  <c r="Q15" i="42" s="1"/>
  <c r="AF32" i="34"/>
  <c r="X32"/>
  <c r="J32" i="35"/>
  <c r="AA32"/>
  <c r="Q32"/>
  <c r="Q32" i="34"/>
  <c r="M32"/>
  <c r="W32"/>
  <c r="AC32"/>
  <c r="AD15" i="42" s="1"/>
  <c r="X32" i="35"/>
  <c r="L32"/>
  <c r="G32"/>
  <c r="H32" i="34"/>
  <c r="F32"/>
  <c r="AA32"/>
  <c r="E32"/>
  <c r="M32" i="35"/>
  <c r="U32" i="34"/>
  <c r="U32" i="35"/>
  <c r="S32"/>
  <c r="T15" i="42" s="1"/>
  <c r="T32" i="35"/>
  <c r="H32"/>
  <c r="C24"/>
  <c r="C32" s="1"/>
  <c r="C32" i="34"/>
  <c r="K32"/>
  <c r="AB32"/>
  <c r="I32"/>
  <c r="K15" i="42" l="1"/>
  <c r="K27" s="1"/>
  <c r="K29" s="1"/>
  <c r="Y15"/>
  <c r="R15"/>
  <c r="R62" s="1"/>
  <c r="R60" s="1"/>
  <c r="G15"/>
  <c r="G27" s="1"/>
  <c r="G29" s="1"/>
  <c r="I15"/>
  <c r="I27" s="1"/>
  <c r="I29" s="1"/>
  <c r="AG15"/>
  <c r="AG62" s="1"/>
  <c r="AG60" s="1"/>
  <c r="AF15"/>
  <c r="AF43" s="1"/>
  <c r="U15"/>
  <c r="U62" s="1"/>
  <c r="U60" s="1"/>
  <c r="H15"/>
  <c r="H27" s="1"/>
  <c r="H29" s="1"/>
  <c r="Q43"/>
  <c r="Q62"/>
  <c r="Q60" s="1"/>
  <c r="Q27"/>
  <c r="Q29" s="1"/>
  <c r="AA27"/>
  <c r="AA29" s="1"/>
  <c r="AA43"/>
  <c r="AA62"/>
  <c r="AA60" s="1"/>
  <c r="D15"/>
  <c r="E15"/>
  <c r="J15"/>
  <c r="T27"/>
  <c r="T29" s="1"/>
  <c r="T62"/>
  <c r="T60" s="1"/>
  <c r="T43"/>
  <c r="AB15"/>
  <c r="F15"/>
  <c r="X15"/>
  <c r="O15"/>
  <c r="W15"/>
  <c r="AC15"/>
  <c r="P15"/>
  <c r="AE27"/>
  <c r="AE29" s="1"/>
  <c r="AE62"/>
  <c r="AE60" s="1"/>
  <c r="AE43"/>
  <c r="K62"/>
  <c r="K60" s="1"/>
  <c r="Y27"/>
  <c r="Y29" s="1"/>
  <c r="Y62"/>
  <c r="Y60" s="1"/>
  <c r="Y43"/>
  <c r="AD43"/>
  <c r="AD27"/>
  <c r="AD29" s="1"/>
  <c r="AD62"/>
  <c r="AD60" s="1"/>
  <c r="S15"/>
  <c r="L15"/>
  <c r="M15"/>
  <c r="V15"/>
  <c r="N15"/>
  <c r="Z15"/>
  <c r="K43" l="1"/>
  <c r="R27"/>
  <c r="R29" s="1"/>
  <c r="R43"/>
  <c r="I62"/>
  <c r="I60" s="1"/>
  <c r="U27"/>
  <c r="U29" s="1"/>
  <c r="AG27"/>
  <c r="AG43"/>
  <c r="AG131" s="1"/>
  <c r="G62"/>
  <c r="G60" s="1"/>
  <c r="G43"/>
  <c r="G45" s="1"/>
  <c r="U43"/>
  <c r="U45" s="1"/>
  <c r="AF62"/>
  <c r="AF60" s="1"/>
  <c r="AF27"/>
  <c r="AF29" s="1"/>
  <c r="H62"/>
  <c r="H60" s="1"/>
  <c r="H43"/>
  <c r="H131" s="1"/>
  <c r="H133" s="1"/>
  <c r="I43"/>
  <c r="I45" s="1"/>
  <c r="V62"/>
  <c r="V60" s="1"/>
  <c r="V43"/>
  <c r="V27"/>
  <c r="V29" s="1"/>
  <c r="M43"/>
  <c r="M27"/>
  <c r="M29" s="1"/>
  <c r="M62"/>
  <c r="M60" s="1"/>
  <c r="L43"/>
  <c r="L27"/>
  <c r="L29" s="1"/>
  <c r="L62"/>
  <c r="L60" s="1"/>
  <c r="W43"/>
  <c r="W27"/>
  <c r="W29" s="1"/>
  <c r="W62"/>
  <c r="W60" s="1"/>
  <c r="T45"/>
  <c r="T131"/>
  <c r="T133" s="1"/>
  <c r="P43"/>
  <c r="P27"/>
  <c r="P29" s="1"/>
  <c r="P62"/>
  <c r="P60" s="1"/>
  <c r="S27"/>
  <c r="S29" s="1"/>
  <c r="S43"/>
  <c r="S62"/>
  <c r="S60" s="1"/>
  <c r="O27"/>
  <c r="O29" s="1"/>
  <c r="O43"/>
  <c r="O62"/>
  <c r="O60" s="1"/>
  <c r="R45"/>
  <c r="R131"/>
  <c r="R133" s="1"/>
  <c r="AA45"/>
  <c r="AA131"/>
  <c r="AA133" s="1"/>
  <c r="K131"/>
  <c r="K133" s="1"/>
  <c r="K45"/>
  <c r="X62"/>
  <c r="X60" s="1"/>
  <c r="X27"/>
  <c r="X29" s="1"/>
  <c r="X43"/>
  <c r="AE131"/>
  <c r="AE133" s="1"/>
  <c r="AE45"/>
  <c r="F62"/>
  <c r="F60" s="1"/>
  <c r="F27"/>
  <c r="F29" s="1"/>
  <c r="F43"/>
  <c r="AH15"/>
  <c r="J62"/>
  <c r="J60" s="1"/>
  <c r="J43"/>
  <c r="J27"/>
  <c r="J29" s="1"/>
  <c r="D43"/>
  <c r="D62"/>
  <c r="D27"/>
  <c r="C15"/>
  <c r="Z62"/>
  <c r="Z60" s="1"/>
  <c r="Z27"/>
  <c r="Z29" s="1"/>
  <c r="Z43"/>
  <c r="AD45"/>
  <c r="AD131"/>
  <c r="AD133" s="1"/>
  <c r="AB62"/>
  <c r="AB60" s="1"/>
  <c r="AB43"/>
  <c r="AB27"/>
  <c r="AB29" s="1"/>
  <c r="AC27"/>
  <c r="AC29" s="1"/>
  <c r="AC62"/>
  <c r="AC60" s="1"/>
  <c r="AC43"/>
  <c r="N62"/>
  <c r="N60" s="1"/>
  <c r="N27"/>
  <c r="N29" s="1"/>
  <c r="N43"/>
  <c r="Y45"/>
  <c r="Y131"/>
  <c r="Y133" s="1"/>
  <c r="AF45"/>
  <c r="AF131"/>
  <c r="AF133" s="1"/>
  <c r="E43"/>
  <c r="E62"/>
  <c r="E60" s="1"/>
  <c r="E27"/>
  <c r="E29" s="1"/>
  <c r="Q45"/>
  <c r="Q131"/>
  <c r="Q133" s="1"/>
  <c r="I131" l="1"/>
  <c r="I133" s="1"/>
  <c r="G131"/>
  <c r="G133" s="1"/>
  <c r="U131"/>
  <c r="U133" s="1"/>
  <c r="H45"/>
  <c r="D131"/>
  <c r="D133" s="1"/>
  <c r="D45"/>
  <c r="C43"/>
  <c r="X45"/>
  <c r="X131"/>
  <c r="X133" s="1"/>
  <c r="N45"/>
  <c r="N131"/>
  <c r="N133" s="1"/>
  <c r="W131"/>
  <c r="W133" s="1"/>
  <c r="W45"/>
  <c r="M45"/>
  <c r="M131"/>
  <c r="M133" s="1"/>
  <c r="Z45"/>
  <c r="Z131"/>
  <c r="Z133" s="1"/>
  <c r="E45"/>
  <c r="E131"/>
  <c r="E133" s="1"/>
  <c r="J45"/>
  <c r="J131"/>
  <c r="J133" s="1"/>
  <c r="P45"/>
  <c r="P131"/>
  <c r="P133" s="1"/>
  <c r="AB45"/>
  <c r="AB131"/>
  <c r="AB133" s="1"/>
  <c r="O45"/>
  <c r="O131"/>
  <c r="O133" s="1"/>
  <c r="C13" i="17"/>
  <c r="B4"/>
  <c r="L45" i="42"/>
  <c r="L131"/>
  <c r="L133" s="1"/>
  <c r="AC131"/>
  <c r="AC133" s="1"/>
  <c r="AC45"/>
  <c r="D29"/>
  <c r="C27"/>
  <c r="F45"/>
  <c r="F131"/>
  <c r="F133" s="1"/>
  <c r="V45"/>
  <c r="V131"/>
  <c r="V133" s="1"/>
  <c r="D60"/>
  <c r="S131"/>
  <c r="S133" s="1"/>
  <c r="S45"/>
  <c r="B37" i="37" l="1"/>
  <c r="E9" i="34" l="1"/>
  <c r="B39" i="37" l="1"/>
  <c r="B40" l="1"/>
  <c r="E11" i="34" l="1"/>
  <c r="B38" i="37"/>
  <c r="N11" i="34" l="1"/>
  <c r="AA11"/>
  <c r="AC11"/>
  <c r="H11"/>
  <c r="R11"/>
  <c r="D11"/>
  <c r="D11" i="35" s="1"/>
  <c r="W11" i="34"/>
  <c r="P11"/>
  <c r="G11"/>
  <c r="C11"/>
  <c r="C11" i="35" s="1"/>
  <c r="AB11" i="34"/>
  <c r="T11"/>
  <c r="K11"/>
  <c r="F11"/>
  <c r="Y11"/>
  <c r="AF11"/>
  <c r="U11"/>
  <c r="S11"/>
  <c r="Z11"/>
  <c r="Q11"/>
  <c r="M11"/>
  <c r="X11"/>
  <c r="AD11"/>
  <c r="I11"/>
  <c r="L11"/>
  <c r="AE11"/>
  <c r="V11"/>
  <c r="O11"/>
  <c r="J11"/>
  <c r="B36" i="37" l="1"/>
  <c r="E13" i="34"/>
  <c r="E12"/>
  <c r="B43" i="37"/>
  <c r="E8" i="34" l="1"/>
  <c r="M13"/>
  <c r="K13"/>
  <c r="U13"/>
  <c r="R13"/>
  <c r="G13"/>
  <c r="Q13"/>
  <c r="L13"/>
  <c r="C13"/>
  <c r="C13" i="35" s="1"/>
  <c r="I13" i="34"/>
  <c r="J13"/>
  <c r="P13"/>
  <c r="D13"/>
  <c r="D13" i="35" s="1"/>
  <c r="F13" i="34"/>
  <c r="AE13"/>
  <c r="S13"/>
  <c r="AD13"/>
  <c r="Z13"/>
  <c r="AB13"/>
  <c r="Y13"/>
  <c r="H13"/>
  <c r="O13"/>
  <c r="AA13"/>
  <c r="V13"/>
  <c r="AC13"/>
  <c r="T13"/>
  <c r="AF13"/>
  <c r="N13"/>
  <c r="X13"/>
  <c r="W13"/>
  <c r="J12"/>
  <c r="D12"/>
  <c r="D12" i="35" s="1"/>
  <c r="X12" i="34"/>
  <c r="P12"/>
  <c r="G12"/>
  <c r="AD12"/>
  <c r="Y12"/>
  <c r="AE12"/>
  <c r="R12"/>
  <c r="Q12"/>
  <c r="L12"/>
  <c r="AC12"/>
  <c r="U12"/>
  <c r="S12"/>
  <c r="AA12"/>
  <c r="N12"/>
  <c r="V12"/>
  <c r="M12"/>
  <c r="AB12"/>
  <c r="W12"/>
  <c r="Z12"/>
  <c r="I12"/>
  <c r="H12"/>
  <c r="K12"/>
  <c r="AF12"/>
  <c r="F12"/>
  <c r="C12"/>
  <c r="C12" i="35" s="1"/>
  <c r="T12" i="34"/>
  <c r="O12"/>
  <c r="V8" l="1"/>
  <c r="N8"/>
  <c r="H8"/>
  <c r="Y8"/>
  <c r="AA8"/>
  <c r="AB8"/>
  <c r="W8"/>
  <c r="Z8"/>
  <c r="K8"/>
  <c r="D8"/>
  <c r="F8"/>
  <c r="C8"/>
  <c r="O8"/>
  <c r="I8"/>
  <c r="J8"/>
  <c r="R8"/>
  <c r="P8"/>
  <c r="L8"/>
  <c r="AE8"/>
  <c r="Q8"/>
  <c r="AC8"/>
  <c r="AF8"/>
  <c r="U8"/>
  <c r="T8"/>
  <c r="AD8"/>
  <c r="G8"/>
  <c r="S8"/>
  <c r="M8"/>
  <c r="X8"/>
  <c r="E10"/>
  <c r="C8" i="35" l="1"/>
  <c r="D8"/>
  <c r="E14" i="34"/>
  <c r="U10"/>
  <c r="F10"/>
  <c r="M10"/>
  <c r="O10"/>
  <c r="AA10"/>
  <c r="H10"/>
  <c r="G10"/>
  <c r="R10"/>
  <c r="AF10"/>
  <c r="W10"/>
  <c r="N10"/>
  <c r="AC10"/>
  <c r="S10"/>
  <c r="T10"/>
  <c r="AE10"/>
  <c r="L10"/>
  <c r="I10"/>
  <c r="K10"/>
  <c r="Z10"/>
  <c r="X10"/>
  <c r="J10"/>
  <c r="P10"/>
  <c r="D10"/>
  <c r="D10" i="35" s="1"/>
  <c r="Q10" i="34"/>
  <c r="Y10"/>
  <c r="AD10"/>
  <c r="AB10"/>
  <c r="V10"/>
  <c r="C10"/>
  <c r="C10" i="35" s="1"/>
  <c r="E15" i="34" l="1"/>
  <c r="V14"/>
  <c r="X14"/>
  <c r="AC14"/>
  <c r="P14"/>
  <c r="K14"/>
  <c r="G14"/>
  <c r="W14"/>
  <c r="R14"/>
  <c r="I14"/>
  <c r="M14"/>
  <c r="S14"/>
  <c r="O14"/>
  <c r="N14"/>
  <c r="AF14"/>
  <c r="D14"/>
  <c r="D14" i="35" s="1"/>
  <c r="Q14" i="34"/>
  <c r="L14"/>
  <c r="H14"/>
  <c r="AA14"/>
  <c r="AE14"/>
  <c r="J14"/>
  <c r="AD14"/>
  <c r="U14"/>
  <c r="Z14"/>
  <c r="C14"/>
  <c r="C14" i="35" s="1"/>
  <c r="Y14" i="34"/>
  <c r="T14"/>
  <c r="AB14"/>
  <c r="F14"/>
  <c r="L15" l="1"/>
  <c r="AA15"/>
  <c r="K15"/>
  <c r="I15"/>
  <c r="T15"/>
  <c r="C15"/>
  <c r="C15" i="35" s="1"/>
  <c r="U15" i="34"/>
  <c r="D15"/>
  <c r="V15"/>
  <c r="Q15"/>
  <c r="W15"/>
  <c r="P15"/>
  <c r="AD15"/>
  <c r="N15"/>
  <c r="AF15"/>
  <c r="AE15"/>
  <c r="R15"/>
  <c r="Y15"/>
  <c r="H15"/>
  <c r="G15"/>
  <c r="AC15"/>
  <c r="M15"/>
  <c r="AB15"/>
  <c r="J15"/>
  <c r="F15"/>
  <c r="S15"/>
  <c r="X15"/>
  <c r="Z15"/>
  <c r="O15"/>
  <c r="D15" i="35" l="1"/>
  <c r="B45" i="37" l="1"/>
  <c r="C45" l="1"/>
  <c r="D45" l="1"/>
  <c r="C43" l="1"/>
  <c r="B44"/>
  <c r="B16"/>
  <c r="E15" i="35" l="1"/>
  <c r="D43" i="37"/>
  <c r="C16"/>
  <c r="E6" i="34" s="1"/>
  <c r="G15" i="35" l="1"/>
  <c r="L15"/>
  <c r="M15"/>
  <c r="K15"/>
  <c r="AC15"/>
  <c r="S15"/>
  <c r="AB15"/>
  <c r="X15"/>
  <c r="AA15"/>
  <c r="T15"/>
  <c r="Z15"/>
  <c r="W15"/>
  <c r="AD15"/>
  <c r="H15"/>
  <c r="I15"/>
  <c r="Y15"/>
  <c r="V15"/>
  <c r="O15"/>
  <c r="AE15"/>
  <c r="Q15"/>
  <c r="J15"/>
  <c r="N15"/>
  <c r="U15"/>
  <c r="AF15"/>
  <c r="F15"/>
  <c r="R15"/>
  <c r="P15"/>
  <c r="F6" i="34"/>
  <c r="G6" s="1"/>
  <c r="H6" s="1"/>
  <c r="I6" s="1"/>
  <c r="J6" s="1"/>
  <c r="K6" s="1"/>
  <c r="L6" s="1"/>
  <c r="M6" s="1"/>
  <c r="N6" s="1"/>
  <c r="O6" s="1"/>
  <c r="D6"/>
  <c r="E16"/>
  <c r="D16" i="37"/>
  <c r="D6" i="35" l="1"/>
  <c r="C6" i="34"/>
  <c r="C6" i="35" s="1"/>
  <c r="AA16" i="34"/>
  <c r="AA7" s="1"/>
  <c r="I16"/>
  <c r="I7" s="1"/>
  <c r="I18" s="1"/>
  <c r="O16"/>
  <c r="O7" s="1"/>
  <c r="O18" s="1"/>
  <c r="F16"/>
  <c r="F7" s="1"/>
  <c r="F18" s="1"/>
  <c r="J16"/>
  <c r="J7" s="1"/>
  <c r="J18" s="1"/>
  <c r="M16"/>
  <c r="M7" s="1"/>
  <c r="M18" s="1"/>
  <c r="AE16"/>
  <c r="AE7" s="1"/>
  <c r="S16"/>
  <c r="S7" s="1"/>
  <c r="D16"/>
  <c r="AF16"/>
  <c r="AF7" s="1"/>
  <c r="W16"/>
  <c r="W7" s="1"/>
  <c r="AB16"/>
  <c r="AB7" s="1"/>
  <c r="V16"/>
  <c r="V7" s="1"/>
  <c r="AC16"/>
  <c r="AC7" s="1"/>
  <c r="Y16"/>
  <c r="Y7" s="1"/>
  <c r="H16"/>
  <c r="H7" s="1"/>
  <c r="H18" s="1"/>
  <c r="Z16"/>
  <c r="Z7" s="1"/>
  <c r="N16"/>
  <c r="N7" s="1"/>
  <c r="N18" s="1"/>
  <c r="AD16"/>
  <c r="AD7" s="1"/>
  <c r="C16"/>
  <c r="X16"/>
  <c r="X7" s="1"/>
  <c r="G16"/>
  <c r="G7" s="1"/>
  <c r="G18" s="1"/>
  <c r="K16"/>
  <c r="K7" s="1"/>
  <c r="K18" s="1"/>
  <c r="L16"/>
  <c r="L7" s="1"/>
  <c r="L18" s="1"/>
  <c r="T16"/>
  <c r="T7" s="1"/>
  <c r="Q16"/>
  <c r="Q7" s="1"/>
  <c r="U16"/>
  <c r="U7" s="1"/>
  <c r="P16"/>
  <c r="P7" s="1"/>
  <c r="R16"/>
  <c r="R7" s="1"/>
  <c r="E7"/>
  <c r="E18" s="1"/>
  <c r="P6"/>
  <c r="D16" i="35" l="1"/>
  <c r="D7" s="1"/>
  <c r="D18" s="1"/>
  <c r="D7" i="34"/>
  <c r="D18" s="1"/>
  <c r="C16" i="35"/>
  <c r="C7" s="1"/>
  <c r="C18" s="1"/>
  <c r="C7" i="34"/>
  <c r="C18" s="1"/>
  <c r="Q6"/>
  <c r="P18"/>
  <c r="E9" i="42" l="1"/>
  <c r="E55" s="1"/>
  <c r="E59" s="1"/>
  <c r="D9"/>
  <c r="D24" s="1"/>
  <c r="E110"/>
  <c r="E113" s="1"/>
  <c r="E37"/>
  <c r="E16"/>
  <c r="E24"/>
  <c r="E26" s="1"/>
  <c r="E30" s="1"/>
  <c r="R6" i="34"/>
  <c r="Q18"/>
  <c r="D55" i="42" l="1"/>
  <c r="D37"/>
  <c r="D16"/>
  <c r="D18" s="1"/>
  <c r="D110"/>
  <c r="D113" s="1"/>
  <c r="R18" i="34"/>
  <c r="S6"/>
  <c r="D59" i="42"/>
  <c r="D125"/>
  <c r="E18"/>
  <c r="E63" s="1"/>
  <c r="E115"/>
  <c r="E114" s="1"/>
  <c r="E117" s="1"/>
  <c r="E118" s="1"/>
  <c r="D26"/>
  <c r="D30" s="1"/>
  <c r="D115"/>
  <c r="D114" s="1"/>
  <c r="D117" s="1"/>
  <c r="D118" s="1"/>
  <c r="D119" s="1"/>
  <c r="E125"/>
  <c r="E119" l="1"/>
  <c r="S18" i="34"/>
  <c r="T6"/>
  <c r="D63" i="42"/>
  <c r="T18" i="34" l="1"/>
  <c r="U6"/>
  <c r="V6" l="1"/>
  <c r="U18"/>
  <c r="V18" l="1"/>
  <c r="W6"/>
  <c r="W18" l="1"/>
  <c r="X6"/>
  <c r="Y6" l="1"/>
  <c r="X18"/>
  <c r="Y18" l="1"/>
  <c r="Z6"/>
  <c r="AA6" l="1"/>
  <c r="Z18"/>
  <c r="AB6" l="1"/>
  <c r="AA18"/>
  <c r="AB18" l="1"/>
  <c r="AC6"/>
  <c r="AC18" l="1"/>
  <c r="AD6"/>
  <c r="AE6" l="1"/>
  <c r="AD18"/>
  <c r="AE18" l="1"/>
  <c r="AF6"/>
  <c r="AF18" s="1"/>
  <c r="B41" i="37" l="1"/>
  <c r="B31" l="1"/>
  <c r="B42"/>
  <c r="B46" s="1"/>
  <c r="C36"/>
  <c r="C37"/>
  <c r="C39"/>
  <c r="C40"/>
  <c r="C41"/>
  <c r="C38"/>
  <c r="C42" l="1"/>
  <c r="E12" i="35" l="1"/>
  <c r="D40" i="37"/>
  <c r="E10" i="35"/>
  <c r="D38" i="37"/>
  <c r="E8" i="35"/>
  <c r="D36" i="37"/>
  <c r="E11" i="35"/>
  <c r="D39" i="37"/>
  <c r="E9" i="35"/>
  <c r="D37" i="37"/>
  <c r="E13" i="35"/>
  <c r="D41" i="37"/>
  <c r="E14" i="35"/>
  <c r="D42" i="37"/>
  <c r="G11" i="35" l="1"/>
  <c r="L11"/>
  <c r="Z11"/>
  <c r="AA11"/>
  <c r="P11"/>
  <c r="AD11"/>
  <c r="J11"/>
  <c r="AB11"/>
  <c r="R11"/>
  <c r="AE11"/>
  <c r="AC11"/>
  <c r="M11"/>
  <c r="U11"/>
  <c r="AF11"/>
  <c r="X11"/>
  <c r="K11"/>
  <c r="I11"/>
  <c r="Y11"/>
  <c r="O11"/>
  <c r="F11"/>
  <c r="S11"/>
  <c r="T11"/>
  <c r="W11"/>
  <c r="N11"/>
  <c r="V11"/>
  <c r="H11"/>
  <c r="Q11"/>
  <c r="W8"/>
  <c r="I8"/>
  <c r="AC8"/>
  <c r="R8"/>
  <c r="P8"/>
  <c r="K8"/>
  <c r="AE8"/>
  <c r="Z8"/>
  <c r="S8"/>
  <c r="J8"/>
  <c r="H8"/>
  <c r="AF8"/>
  <c r="AD8"/>
  <c r="Y8"/>
  <c r="V8"/>
  <c r="O8"/>
  <c r="N8"/>
  <c r="M8"/>
  <c r="F8"/>
  <c r="AA8"/>
  <c r="X8"/>
  <c r="L8"/>
  <c r="G8"/>
  <c r="AB8"/>
  <c r="U8"/>
  <c r="T8"/>
  <c r="Q8"/>
  <c r="AD10"/>
  <c r="G10"/>
  <c r="L10"/>
  <c r="F10"/>
  <c r="M10"/>
  <c r="AE10"/>
  <c r="N10"/>
  <c r="X10"/>
  <c r="V10"/>
  <c r="Y10"/>
  <c r="R10"/>
  <c r="S10"/>
  <c r="AB10"/>
  <c r="T10"/>
  <c r="H10"/>
  <c r="W10"/>
  <c r="O10"/>
  <c r="K10"/>
  <c r="Z10"/>
  <c r="U10"/>
  <c r="P10"/>
  <c r="AC10"/>
  <c r="I10"/>
  <c r="AA10"/>
  <c r="AF10"/>
  <c r="J10"/>
  <c r="Q10"/>
  <c r="G12"/>
  <c r="AA12"/>
  <c r="N12"/>
  <c r="V12"/>
  <c r="Q12"/>
  <c r="X12"/>
  <c r="T12"/>
  <c r="Y12"/>
  <c r="W12"/>
  <c r="M12"/>
  <c r="AE12"/>
  <c r="O12"/>
  <c r="Z12"/>
  <c r="L12"/>
  <c r="H12"/>
  <c r="S12"/>
  <c r="AD12"/>
  <c r="AB12"/>
  <c r="P12"/>
  <c r="J12"/>
  <c r="F12"/>
  <c r="K12"/>
  <c r="U12"/>
  <c r="AC12"/>
  <c r="R12"/>
  <c r="AF12"/>
  <c r="I12"/>
  <c r="AF9"/>
  <c r="G9"/>
  <c r="S9"/>
  <c r="V9"/>
  <c r="AC9"/>
  <c r="U9"/>
  <c r="M9"/>
  <c r="Z9"/>
  <c r="X9"/>
  <c r="AD9"/>
  <c r="AB9"/>
  <c r="R9"/>
  <c r="P9"/>
  <c r="T9"/>
  <c r="Q9"/>
  <c r="I9"/>
  <c r="AA9"/>
  <c r="J9"/>
  <c r="H9"/>
  <c r="N9"/>
  <c r="L9"/>
  <c r="Y9"/>
  <c r="K9"/>
  <c r="F9"/>
  <c r="AE9"/>
  <c r="W9"/>
  <c r="O9"/>
  <c r="AC13"/>
  <c r="J13"/>
  <c r="H13"/>
  <c r="AD13"/>
  <c r="S13"/>
  <c r="N13"/>
  <c r="AE13"/>
  <c r="F13"/>
  <c r="AB13"/>
  <c r="G13"/>
  <c r="R13"/>
  <c r="X13"/>
  <c r="U13"/>
  <c r="AF13"/>
  <c r="I13"/>
  <c r="AA13"/>
  <c r="K13"/>
  <c r="V13"/>
  <c r="Z13"/>
  <c r="W13"/>
  <c r="P13"/>
  <c r="Y13"/>
  <c r="O13"/>
  <c r="L13"/>
  <c r="Q13"/>
  <c r="M13"/>
  <c r="T13"/>
  <c r="P14"/>
  <c r="R14"/>
  <c r="AF14"/>
  <c r="J14"/>
  <c r="W14"/>
  <c r="V14"/>
  <c r="X14"/>
  <c r="L14"/>
  <c r="K14"/>
  <c r="H14"/>
  <c r="S14"/>
  <c r="F14"/>
  <c r="U14"/>
  <c r="AC14"/>
  <c r="O14"/>
  <c r="AA14"/>
  <c r="M14"/>
  <c r="Q14"/>
  <c r="G14"/>
  <c r="AD14"/>
  <c r="AB14"/>
  <c r="T14"/>
  <c r="N14"/>
  <c r="Z14"/>
  <c r="Y14"/>
  <c r="I14"/>
  <c r="AE14"/>
  <c r="C44" i="37" l="1"/>
  <c r="C46" s="1"/>
  <c r="C31"/>
  <c r="E6" i="35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E16" l="1"/>
  <c r="D44" i="37"/>
  <c r="D46" s="1"/>
  <c r="D31"/>
  <c r="W6" i="35"/>
  <c r="AE16" l="1"/>
  <c r="AE7" s="1"/>
  <c r="W16"/>
  <c r="W7" s="1"/>
  <c r="F16"/>
  <c r="F7" s="1"/>
  <c r="F18" s="1"/>
  <c r="G9" i="42" s="1"/>
  <c r="H16" i="35"/>
  <c r="H7" s="1"/>
  <c r="H18" s="1"/>
  <c r="I9" i="42" s="1"/>
  <c r="Z16" i="35"/>
  <c r="Z7" s="1"/>
  <c r="R16"/>
  <c r="R7" s="1"/>
  <c r="R18" s="1"/>
  <c r="S9" i="42" s="1"/>
  <c r="AD16" i="35"/>
  <c r="AD7" s="1"/>
  <c r="U16"/>
  <c r="U7" s="1"/>
  <c r="U18" s="1"/>
  <c r="V9" i="42" s="1"/>
  <c r="M16" i="35"/>
  <c r="M7" s="1"/>
  <c r="M18" s="1"/>
  <c r="N9" i="42" s="1"/>
  <c r="O16" i="35"/>
  <c r="O7" s="1"/>
  <c r="O18" s="1"/>
  <c r="P9" i="42" s="1"/>
  <c r="AF16" i="35"/>
  <c r="AF7" s="1"/>
  <c r="X16"/>
  <c r="X7" s="1"/>
  <c r="S16"/>
  <c r="S7" s="1"/>
  <c r="S18" s="1"/>
  <c r="T9" i="42" s="1"/>
  <c r="N16" i="35"/>
  <c r="N7" s="1"/>
  <c r="N18" s="1"/>
  <c r="O9" i="42" s="1"/>
  <c r="AC16" i="35"/>
  <c r="AC7" s="1"/>
  <c r="T16"/>
  <c r="T7" s="1"/>
  <c r="T18" s="1"/>
  <c r="U9" i="42" s="1"/>
  <c r="Y16" i="35"/>
  <c r="Y7" s="1"/>
  <c r="K16"/>
  <c r="K7" s="1"/>
  <c r="K18" s="1"/>
  <c r="L9" i="42" s="1"/>
  <c r="J16" i="35"/>
  <c r="J7" s="1"/>
  <c r="J18" s="1"/>
  <c r="K9" i="42" s="1"/>
  <c r="AA16" i="35"/>
  <c r="AA7" s="1"/>
  <c r="P16"/>
  <c r="P7" s="1"/>
  <c r="P18" s="1"/>
  <c r="Q9" i="42" s="1"/>
  <c r="V16" i="35"/>
  <c r="V7" s="1"/>
  <c r="V18" s="1"/>
  <c r="W9" i="42" s="1"/>
  <c r="W16" s="1"/>
  <c r="L16" i="35"/>
  <c r="L7" s="1"/>
  <c r="L18" s="1"/>
  <c r="M9" i="42" s="1"/>
  <c r="G16" i="35"/>
  <c r="G7" s="1"/>
  <c r="G18" s="1"/>
  <c r="H9" i="42" s="1"/>
  <c r="AB16" i="35"/>
  <c r="AB7" s="1"/>
  <c r="Q16"/>
  <c r="Q7" s="1"/>
  <c r="Q18" s="1"/>
  <c r="R9" i="42" s="1"/>
  <c r="I16" i="35"/>
  <c r="I7" s="1"/>
  <c r="I18" s="1"/>
  <c r="J9" i="42" s="1"/>
  <c r="E7" i="35"/>
  <c r="E18" s="1"/>
  <c r="F9" i="42" s="1"/>
  <c r="W18" i="35"/>
  <c r="X9" i="42" s="1"/>
  <c r="X6" i="35"/>
  <c r="W24" i="42" l="1"/>
  <c r="W26" s="1"/>
  <c r="W30" s="1"/>
  <c r="M110"/>
  <c r="M113" s="1"/>
  <c r="M55"/>
  <c r="M59" s="1"/>
  <c r="M37"/>
  <c r="M125" s="1"/>
  <c r="M24"/>
  <c r="M26" s="1"/>
  <c r="M30" s="1"/>
  <c r="M16"/>
  <c r="O24"/>
  <c r="O26" s="1"/>
  <c r="O30" s="1"/>
  <c r="O16"/>
  <c r="O37"/>
  <c r="O125" s="1"/>
  <c r="O55"/>
  <c r="O59" s="1"/>
  <c r="O110"/>
  <c r="O113" s="1"/>
  <c r="S16"/>
  <c r="S55"/>
  <c r="S59" s="1"/>
  <c r="S110"/>
  <c r="S113" s="1"/>
  <c r="S24"/>
  <c r="S26" s="1"/>
  <c r="S30" s="1"/>
  <c r="S37"/>
  <c r="S125" s="1"/>
  <c r="Q110"/>
  <c r="Q113" s="1"/>
  <c r="Q16"/>
  <c r="Q24"/>
  <c r="Q26" s="1"/>
  <c r="Q30" s="1"/>
  <c r="Q55"/>
  <c r="Q59" s="1"/>
  <c r="Q37"/>
  <c r="Q125" s="1"/>
  <c r="I24"/>
  <c r="I26" s="1"/>
  <c r="I30" s="1"/>
  <c r="I55"/>
  <c r="I59" s="1"/>
  <c r="I110"/>
  <c r="I113" s="1"/>
  <c r="I37"/>
  <c r="I125" s="1"/>
  <c r="I16"/>
  <c r="H110"/>
  <c r="H113" s="1"/>
  <c r="H24"/>
  <c r="H26" s="1"/>
  <c r="H30" s="1"/>
  <c r="H16"/>
  <c r="H55"/>
  <c r="H59" s="1"/>
  <c r="H37"/>
  <c r="H125" s="1"/>
  <c r="T55"/>
  <c r="T59" s="1"/>
  <c r="T37"/>
  <c r="T125" s="1"/>
  <c r="T16"/>
  <c r="T110"/>
  <c r="T113" s="1"/>
  <c r="T24"/>
  <c r="T26" s="1"/>
  <c r="T30" s="1"/>
  <c r="F24"/>
  <c r="F26" s="1"/>
  <c r="F30" s="1"/>
  <c r="F55"/>
  <c r="F59" s="1"/>
  <c r="F110"/>
  <c r="F113" s="1"/>
  <c r="F37"/>
  <c r="F125" s="1"/>
  <c r="F16"/>
  <c r="W55"/>
  <c r="K110"/>
  <c r="K113" s="1"/>
  <c r="K37"/>
  <c r="K125" s="1"/>
  <c r="K24"/>
  <c r="K26" s="1"/>
  <c r="K30" s="1"/>
  <c r="K16"/>
  <c r="K55"/>
  <c r="K59" s="1"/>
  <c r="G24"/>
  <c r="G26" s="1"/>
  <c r="G30" s="1"/>
  <c r="G110"/>
  <c r="G113" s="1"/>
  <c r="G16"/>
  <c r="G55"/>
  <c r="G59" s="1"/>
  <c r="G37"/>
  <c r="G125" s="1"/>
  <c r="U16"/>
  <c r="U37"/>
  <c r="U125" s="1"/>
  <c r="U55"/>
  <c r="U59" s="1"/>
  <c r="U24"/>
  <c r="U26" s="1"/>
  <c r="U30" s="1"/>
  <c r="U110"/>
  <c r="U113" s="1"/>
  <c r="W110"/>
  <c r="W113" s="1"/>
  <c r="W37"/>
  <c r="W125" s="1"/>
  <c r="R110"/>
  <c r="R113" s="1"/>
  <c r="R24"/>
  <c r="R26" s="1"/>
  <c r="R30" s="1"/>
  <c r="R16"/>
  <c r="R37"/>
  <c r="R125" s="1"/>
  <c r="R55"/>
  <c r="R59" s="1"/>
  <c r="L24"/>
  <c r="L26" s="1"/>
  <c r="L30" s="1"/>
  <c r="L110"/>
  <c r="L113" s="1"/>
  <c r="L16"/>
  <c r="L55"/>
  <c r="L59" s="1"/>
  <c r="L37"/>
  <c r="L125" s="1"/>
  <c r="P55"/>
  <c r="P59" s="1"/>
  <c r="P24"/>
  <c r="P26" s="1"/>
  <c r="P30" s="1"/>
  <c r="P16"/>
  <c r="P37"/>
  <c r="P125" s="1"/>
  <c r="P110"/>
  <c r="P113" s="1"/>
  <c r="V37"/>
  <c r="V125" s="1"/>
  <c r="V16"/>
  <c r="V55"/>
  <c r="V59" s="1"/>
  <c r="V24"/>
  <c r="V26" s="1"/>
  <c r="V30" s="1"/>
  <c r="V110"/>
  <c r="V113" s="1"/>
  <c r="J110"/>
  <c r="J113" s="1"/>
  <c r="J24"/>
  <c r="J26" s="1"/>
  <c r="J30" s="1"/>
  <c r="J16"/>
  <c r="J55"/>
  <c r="J59" s="1"/>
  <c r="J37"/>
  <c r="J125" s="1"/>
  <c r="N16"/>
  <c r="N55"/>
  <c r="N59" s="1"/>
  <c r="N37"/>
  <c r="N125" s="1"/>
  <c r="N110"/>
  <c r="N113" s="1"/>
  <c r="N24"/>
  <c r="N26" s="1"/>
  <c r="N30" s="1"/>
  <c r="W115"/>
  <c r="W114" s="1"/>
  <c r="W117" s="1"/>
  <c r="W118" s="1"/>
  <c r="W18"/>
  <c r="Y6" i="35"/>
  <c r="X18"/>
  <c r="Y9" i="42" s="1"/>
  <c r="X37"/>
  <c r="X55"/>
  <c r="X59" s="1"/>
  <c r="X24"/>
  <c r="X26" s="1"/>
  <c r="X30" s="1"/>
  <c r="X16"/>
  <c r="X110"/>
  <c r="X113" s="1"/>
  <c r="W59"/>
  <c r="F115" l="1"/>
  <c r="F114" s="1"/>
  <c r="F117" s="1"/>
  <c r="F118" s="1"/>
  <c r="F119" s="1"/>
  <c r="F18"/>
  <c r="F63" s="1"/>
  <c r="O115"/>
  <c r="O114" s="1"/>
  <c r="O117" s="1"/>
  <c r="O118" s="1"/>
  <c r="O18"/>
  <c r="O63" s="1"/>
  <c r="P18"/>
  <c r="P63" s="1"/>
  <c r="P115"/>
  <c r="P114" s="1"/>
  <c r="P117" s="1"/>
  <c r="P118" s="1"/>
  <c r="R18"/>
  <c r="R63" s="1"/>
  <c r="R115"/>
  <c r="R114" s="1"/>
  <c r="R117" s="1"/>
  <c r="R118" s="1"/>
  <c r="K18"/>
  <c r="K63" s="1"/>
  <c r="K115"/>
  <c r="K114" s="1"/>
  <c r="K117" s="1"/>
  <c r="K118" s="1"/>
  <c r="M18"/>
  <c r="M63" s="1"/>
  <c r="M115"/>
  <c r="M114" s="1"/>
  <c r="M117" s="1"/>
  <c r="M118" s="1"/>
  <c r="U115"/>
  <c r="U114" s="1"/>
  <c r="U117" s="1"/>
  <c r="U118" s="1"/>
  <c r="U18"/>
  <c r="U63" s="1"/>
  <c r="H115"/>
  <c r="H114" s="1"/>
  <c r="H117" s="1"/>
  <c r="H118" s="1"/>
  <c r="H18"/>
  <c r="H63" s="1"/>
  <c r="S18"/>
  <c r="S63" s="1"/>
  <c r="S115"/>
  <c r="S114" s="1"/>
  <c r="S117" s="1"/>
  <c r="S118" s="1"/>
  <c r="N18"/>
  <c r="N63" s="1"/>
  <c r="N115"/>
  <c r="N114" s="1"/>
  <c r="N117" s="1"/>
  <c r="N118" s="1"/>
  <c r="L18"/>
  <c r="L63" s="1"/>
  <c r="L115"/>
  <c r="L114" s="1"/>
  <c r="L117" s="1"/>
  <c r="L118" s="1"/>
  <c r="V18"/>
  <c r="V63" s="1"/>
  <c r="V115"/>
  <c r="V114" s="1"/>
  <c r="V117" s="1"/>
  <c r="V118" s="1"/>
  <c r="J18"/>
  <c r="J63" s="1"/>
  <c r="J115"/>
  <c r="J114" s="1"/>
  <c r="J117" s="1"/>
  <c r="J118" s="1"/>
  <c r="G115"/>
  <c r="G114" s="1"/>
  <c r="G117" s="1"/>
  <c r="G118" s="1"/>
  <c r="G18"/>
  <c r="G63" s="1"/>
  <c r="T115"/>
  <c r="T114" s="1"/>
  <c r="T117" s="1"/>
  <c r="T118" s="1"/>
  <c r="T18"/>
  <c r="T63" s="1"/>
  <c r="I115"/>
  <c r="I114" s="1"/>
  <c r="I117" s="1"/>
  <c r="I118" s="1"/>
  <c r="I18"/>
  <c r="I63" s="1"/>
  <c r="Q18"/>
  <c r="Q63" s="1"/>
  <c r="Q115"/>
  <c r="Q114" s="1"/>
  <c r="Q117" s="1"/>
  <c r="Q118" s="1"/>
  <c r="X18"/>
  <c r="X63" s="1"/>
  <c r="X115"/>
  <c r="X114" s="1"/>
  <c r="X117" s="1"/>
  <c r="X118" s="1"/>
  <c r="Z6" i="35"/>
  <c r="Y18"/>
  <c r="Z9" i="42" s="1"/>
  <c r="X125"/>
  <c r="W63"/>
  <c r="Y110"/>
  <c r="Y113" s="1"/>
  <c r="Y16"/>
  <c r="Y37"/>
  <c r="Y55"/>
  <c r="Y59" s="1"/>
  <c r="Y24"/>
  <c r="Y26" s="1"/>
  <c r="Y30" s="1"/>
  <c r="G119" l="1"/>
  <c r="H119"/>
  <c r="I119" s="1"/>
  <c r="J119" s="1"/>
  <c r="K119" s="1"/>
  <c r="L119" s="1"/>
  <c r="M119" s="1"/>
  <c r="N119" s="1"/>
  <c r="O119" s="1"/>
  <c r="P119" s="1"/>
  <c r="Q119" s="1"/>
  <c r="R119" s="1"/>
  <c r="S119" s="1"/>
  <c r="T119" s="1"/>
  <c r="U119" s="1"/>
  <c r="V119" s="1"/>
  <c r="W119" s="1"/>
  <c r="X119" s="1"/>
  <c r="Y125"/>
  <c r="Y115"/>
  <c r="Y114" s="1"/>
  <c r="Y117" s="1"/>
  <c r="Y118" s="1"/>
  <c r="Y18"/>
  <c r="Z18" i="35"/>
  <c r="AA9" i="42" s="1"/>
  <c r="AA6" i="35"/>
  <c r="Z16" i="42"/>
  <c r="Z110"/>
  <c r="Z113" s="1"/>
  <c r="Z55"/>
  <c r="Z59" s="1"/>
  <c r="Z37"/>
  <c r="Z24"/>
  <c r="Z26" s="1"/>
  <c r="Z30" s="1"/>
  <c r="Y119" l="1"/>
  <c r="Y63"/>
  <c r="AA55"/>
  <c r="AA110"/>
  <c r="AA113" s="1"/>
  <c r="AA16"/>
  <c r="AA24"/>
  <c r="AA26" s="1"/>
  <c r="AA30" s="1"/>
  <c r="AA37"/>
  <c r="AB6" i="35"/>
  <c r="AA18"/>
  <c r="AB9" i="42" s="1"/>
  <c r="Z115"/>
  <c r="Z114" s="1"/>
  <c r="Z117" s="1"/>
  <c r="Z118" s="1"/>
  <c r="Z18"/>
  <c r="Z63" s="1"/>
  <c r="Z125"/>
  <c r="Z119" l="1"/>
  <c r="AB16"/>
  <c r="AB110"/>
  <c r="AB113" s="1"/>
  <c r="AB37"/>
  <c r="AB55"/>
  <c r="AB59" s="1"/>
  <c r="AB24"/>
  <c r="AB26" s="1"/>
  <c r="AB30" s="1"/>
  <c r="AA59"/>
  <c r="AC6" i="35"/>
  <c r="AB18"/>
  <c r="AC9" i="42" s="1"/>
  <c r="AA125"/>
  <c r="AA115"/>
  <c r="AA114" s="1"/>
  <c r="AA117" s="1"/>
  <c r="AA118" s="1"/>
  <c r="AA18"/>
  <c r="AA63" s="1"/>
  <c r="AA119" l="1"/>
  <c r="AD6" i="35"/>
  <c r="AC18"/>
  <c r="AD9" i="42" s="1"/>
  <c r="AB125"/>
  <c r="AC24"/>
  <c r="AC26" s="1"/>
  <c r="AC30" s="1"/>
  <c r="AC110"/>
  <c r="AC113" s="1"/>
  <c r="AC55"/>
  <c r="AC59" s="1"/>
  <c r="AC37"/>
  <c r="AC16"/>
  <c r="AB18"/>
  <c r="AB63" s="1"/>
  <c r="AB115"/>
  <c r="AB114" s="1"/>
  <c r="AB117" s="1"/>
  <c r="AB118" s="1"/>
  <c r="AB119" s="1"/>
  <c r="AC125" l="1"/>
  <c r="AC115"/>
  <c r="AC114" s="1"/>
  <c r="AC117" s="1"/>
  <c r="AC118" s="1"/>
  <c r="AC119" s="1"/>
  <c r="AC18"/>
  <c r="AC63" s="1"/>
  <c r="AD110"/>
  <c r="AD113" s="1"/>
  <c r="AD55"/>
  <c r="AD59" s="1"/>
  <c r="AD24"/>
  <c r="AD26" s="1"/>
  <c r="AD30" s="1"/>
  <c r="AD37"/>
  <c r="AD16"/>
  <c r="AE6" i="35"/>
  <c r="AD18"/>
  <c r="AE9" i="42" s="1"/>
  <c r="AE55" l="1"/>
  <c r="AE59" s="1"/>
  <c r="AE24"/>
  <c r="AE26" s="1"/>
  <c r="AE30" s="1"/>
  <c r="AE37"/>
  <c r="AE110"/>
  <c r="AE113" s="1"/>
  <c r="AE16"/>
  <c r="AF6" i="35"/>
  <c r="AF18" s="1"/>
  <c r="AG9" i="42" s="1"/>
  <c r="AE18" i="35"/>
  <c r="AF9" i="42" s="1"/>
  <c r="AD125"/>
  <c r="AD18"/>
  <c r="AD63" s="1"/>
  <c r="AD115"/>
  <c r="AD114" s="1"/>
  <c r="AD117" s="1"/>
  <c r="AD118" s="1"/>
  <c r="AD119" s="1"/>
  <c r="AG24" l="1"/>
  <c r="AG55"/>
  <c r="AG110"/>
  <c r="AG113" s="1"/>
  <c r="AG37"/>
  <c r="AG16"/>
  <c r="C9"/>
  <c r="AH9"/>
  <c r="AG13" s="1"/>
  <c r="AE115"/>
  <c r="AE114" s="1"/>
  <c r="AE117" s="1"/>
  <c r="AE118" s="1"/>
  <c r="AE119" s="1"/>
  <c r="AE18"/>
  <c r="AE63" s="1"/>
  <c r="AF24"/>
  <c r="AF26" s="1"/>
  <c r="AF30" s="1"/>
  <c r="AF55"/>
  <c r="AF59" s="1"/>
  <c r="AF16"/>
  <c r="AF110"/>
  <c r="AF113" s="1"/>
  <c r="AF37"/>
  <c r="AE125"/>
  <c r="AG28" l="1"/>
  <c r="AG44"/>
  <c r="C13"/>
  <c r="C16" i="17" s="1"/>
  <c r="AF125" i="42"/>
  <c r="B5" i="17"/>
  <c r="B7" s="1"/>
  <c r="C14"/>
  <c r="AG115" i="42"/>
  <c r="AG114" s="1"/>
  <c r="AG117" s="1"/>
  <c r="AG118" s="1"/>
  <c r="AG18"/>
  <c r="C16"/>
  <c r="AG125"/>
  <c r="C37"/>
  <c r="AG59"/>
  <c r="AF18"/>
  <c r="AF63" s="1"/>
  <c r="AF115"/>
  <c r="AF114" s="1"/>
  <c r="AF117" s="1"/>
  <c r="AF118" s="1"/>
  <c r="AF119" s="1"/>
  <c r="AG26"/>
  <c r="C26" s="1"/>
  <c r="C24"/>
  <c r="C17" i="17" l="1"/>
  <c r="C18" s="1"/>
  <c r="B19" s="1"/>
  <c r="Q41" i="42" s="1"/>
  <c r="AG119"/>
  <c r="C120" s="1"/>
  <c r="D66"/>
  <c r="G93"/>
  <c r="AB91"/>
  <c r="L66"/>
  <c r="J66"/>
  <c r="AG41"/>
  <c r="R91"/>
  <c r="AF66"/>
  <c r="AF41"/>
  <c r="S93"/>
  <c r="X91"/>
  <c r="K64"/>
  <c r="K41"/>
  <c r="AE91"/>
  <c r="D91"/>
  <c r="X64"/>
  <c r="K93"/>
  <c r="O41"/>
  <c r="D64"/>
  <c r="D68" s="1"/>
  <c r="D67" s="1"/>
  <c r="D65" s="1"/>
  <c r="D73" s="1"/>
  <c r="D74" s="1"/>
  <c r="D75" s="1"/>
  <c r="E41"/>
  <c r="T66"/>
  <c r="Y41"/>
  <c r="AB41"/>
  <c r="AD41"/>
  <c r="U64"/>
  <c r="Q64"/>
  <c r="Y64"/>
  <c r="AD64"/>
  <c r="Z93"/>
  <c r="H41"/>
  <c r="AE41"/>
  <c r="D93"/>
  <c r="AE64"/>
  <c r="AG93"/>
  <c r="S41"/>
  <c r="O93"/>
  <c r="L41"/>
  <c r="Y91"/>
  <c r="K91"/>
  <c r="AE66"/>
  <c r="U93"/>
  <c r="AA93"/>
  <c r="J64"/>
  <c r="AD93"/>
  <c r="Q91"/>
  <c r="L93"/>
  <c r="T41"/>
  <c r="AC93"/>
  <c r="S91"/>
  <c r="S95" s="1"/>
  <c r="S94" s="1"/>
  <c r="S92" s="1"/>
  <c r="S100" s="1"/>
  <c r="S101" s="1"/>
  <c r="AB93"/>
  <c r="AC91"/>
  <c r="D41"/>
  <c r="AG132"/>
  <c r="AG133" s="1"/>
  <c r="AG45"/>
  <c r="C45" s="1"/>
  <c r="C44"/>
  <c r="AG63"/>
  <c r="C18"/>
  <c r="C28"/>
  <c r="AG29"/>
  <c r="AC41" l="1"/>
  <c r="AB64"/>
  <c r="AG64"/>
  <c r="C22" i="17"/>
  <c r="N93" i="42"/>
  <c r="G91"/>
  <c r="G66"/>
  <c r="R41"/>
  <c r="AC64"/>
  <c r="W64"/>
  <c r="AE93"/>
  <c r="AE95" s="1"/>
  <c r="AE94" s="1"/>
  <c r="AE92" s="1"/>
  <c r="AE100" s="1"/>
  <c r="AE101" s="1"/>
  <c r="X93"/>
  <c r="U66"/>
  <c r="T64"/>
  <c r="AD66"/>
  <c r="W93"/>
  <c r="O66"/>
  <c r="X66"/>
  <c r="V91"/>
  <c r="AB66"/>
  <c r="AG66"/>
  <c r="W66"/>
  <c r="F91"/>
  <c r="I91"/>
  <c r="AF64"/>
  <c r="Z41"/>
  <c r="Z129" s="1"/>
  <c r="Z130" s="1"/>
  <c r="Z134" s="1"/>
  <c r="I93"/>
  <c r="AA66"/>
  <c r="V64"/>
  <c r="T91"/>
  <c r="W91"/>
  <c r="M91"/>
  <c r="M66"/>
  <c r="M41"/>
  <c r="M129" s="1"/>
  <c r="M130" s="1"/>
  <c r="M134" s="1"/>
  <c r="F66"/>
  <c r="V41"/>
  <c r="U91"/>
  <c r="AC66"/>
  <c r="S64"/>
  <c r="E93"/>
  <c r="J91"/>
  <c r="Z66"/>
  <c r="P64"/>
  <c r="E91"/>
  <c r="E66"/>
  <c r="AA91"/>
  <c r="Z91"/>
  <c r="L91"/>
  <c r="R93"/>
  <c r="G41"/>
  <c r="G129" s="1"/>
  <c r="G130" s="1"/>
  <c r="G134" s="1"/>
  <c r="AA64"/>
  <c r="AA68" s="1"/>
  <c r="AA67" s="1"/>
  <c r="AA65" s="1"/>
  <c r="AA73" s="1"/>
  <c r="AA74" s="1"/>
  <c r="M64"/>
  <c r="M68" s="1"/>
  <c r="M67" s="1"/>
  <c r="M65" s="1"/>
  <c r="M73" s="1"/>
  <c r="M74" s="1"/>
  <c r="N66"/>
  <c r="Z64"/>
  <c r="U41"/>
  <c r="U129" s="1"/>
  <c r="U130" s="1"/>
  <c r="U134" s="1"/>
  <c r="S66"/>
  <c r="S68" s="1"/>
  <c r="S67" s="1"/>
  <c r="S65" s="1"/>
  <c r="S73" s="1"/>
  <c r="S74" s="1"/>
  <c r="X41"/>
  <c r="X129" s="1"/>
  <c r="X130" s="1"/>
  <c r="X134" s="1"/>
  <c r="E64"/>
  <c r="E68" s="1"/>
  <c r="E67" s="1"/>
  <c r="E65" s="1"/>
  <c r="E73" s="1"/>
  <c r="E74" s="1"/>
  <c r="E75" s="1"/>
  <c r="P41"/>
  <c r="P129" s="1"/>
  <c r="P130" s="1"/>
  <c r="P134" s="1"/>
  <c r="H91"/>
  <c r="J41"/>
  <c r="J129" s="1"/>
  <c r="J130" s="1"/>
  <c r="J134" s="1"/>
  <c r="I41"/>
  <c r="I129" s="1"/>
  <c r="I130" s="1"/>
  <c r="I134" s="1"/>
  <c r="Y66"/>
  <c r="Y68" s="1"/>
  <c r="Y67" s="1"/>
  <c r="Y65" s="1"/>
  <c r="Y73" s="1"/>
  <c r="Y74" s="1"/>
  <c r="Q66"/>
  <c r="Q68" s="1"/>
  <c r="Q67" s="1"/>
  <c r="Q65" s="1"/>
  <c r="Q73" s="1"/>
  <c r="Q74" s="1"/>
  <c r="N91"/>
  <c r="N95" s="1"/>
  <c r="N94" s="1"/>
  <c r="N92" s="1"/>
  <c r="N100" s="1"/>
  <c r="N101" s="1"/>
  <c r="T93"/>
  <c r="T95" s="1"/>
  <c r="T94" s="1"/>
  <c r="T92" s="1"/>
  <c r="T100" s="1"/>
  <c r="T101" s="1"/>
  <c r="H64"/>
  <c r="N41"/>
  <c r="N129" s="1"/>
  <c r="N130" s="1"/>
  <c r="N134" s="1"/>
  <c r="K66"/>
  <c r="K68" s="1"/>
  <c r="K67" s="1"/>
  <c r="K65" s="1"/>
  <c r="K73" s="1"/>
  <c r="K74" s="1"/>
  <c r="R66"/>
  <c r="G64"/>
  <c r="G68" s="1"/>
  <c r="G67" s="1"/>
  <c r="G65" s="1"/>
  <c r="G73" s="1"/>
  <c r="G74" s="1"/>
  <c r="V93"/>
  <c r="M93"/>
  <c r="M95" s="1"/>
  <c r="M94" s="1"/>
  <c r="M92" s="1"/>
  <c r="M100" s="1"/>
  <c r="M101" s="1"/>
  <c r="O64"/>
  <c r="O68" s="1"/>
  <c r="O67" s="1"/>
  <c r="O65" s="1"/>
  <c r="O73" s="1"/>
  <c r="O74" s="1"/>
  <c r="F41"/>
  <c r="F129" s="1"/>
  <c r="F130" s="1"/>
  <c r="F134" s="1"/>
  <c r="I66"/>
  <c r="AA41"/>
  <c r="AA129" s="1"/>
  <c r="AA130" s="1"/>
  <c r="AA134" s="1"/>
  <c r="AC95"/>
  <c r="AC94" s="1"/>
  <c r="AC92" s="1"/>
  <c r="AC100" s="1"/>
  <c r="AC101" s="1"/>
  <c r="N64"/>
  <c r="Y93"/>
  <c r="Y95" s="1"/>
  <c r="Y94" s="1"/>
  <c r="Y92" s="1"/>
  <c r="Y100" s="1"/>
  <c r="Y101" s="1"/>
  <c r="X95"/>
  <c r="X94" s="1"/>
  <c r="X92" s="1"/>
  <c r="X100" s="1"/>
  <c r="X101" s="1"/>
  <c r="AG91"/>
  <c r="AG95" s="1"/>
  <c r="AG94" s="1"/>
  <c r="AG92" s="1"/>
  <c r="AG100" s="1"/>
  <c r="AG101" s="1"/>
  <c r="J93"/>
  <c r="J95" s="1"/>
  <c r="J94" s="1"/>
  <c r="J92" s="1"/>
  <c r="J100" s="1"/>
  <c r="J101" s="1"/>
  <c r="P93"/>
  <c r="AF91"/>
  <c r="L64"/>
  <c r="L68" s="1"/>
  <c r="L67" s="1"/>
  <c r="L65" s="1"/>
  <c r="L73" s="1"/>
  <c r="L74" s="1"/>
  <c r="O91"/>
  <c r="O95" s="1"/>
  <c r="O94" s="1"/>
  <c r="O92" s="1"/>
  <c r="O100" s="1"/>
  <c r="O101" s="1"/>
  <c r="AD91"/>
  <c r="AD95" s="1"/>
  <c r="AD94" s="1"/>
  <c r="AD92" s="1"/>
  <c r="AD100" s="1"/>
  <c r="AD101" s="1"/>
  <c r="W41"/>
  <c r="W129" s="1"/>
  <c r="W130" s="1"/>
  <c r="W134" s="1"/>
  <c r="R64"/>
  <c r="P66"/>
  <c r="F93"/>
  <c r="F95" s="1"/>
  <c r="F94" s="1"/>
  <c r="F92" s="1"/>
  <c r="F100" s="1"/>
  <c r="F101" s="1"/>
  <c r="F64"/>
  <c r="V66"/>
  <c r="V68" s="1"/>
  <c r="V67" s="1"/>
  <c r="V65" s="1"/>
  <c r="V73" s="1"/>
  <c r="V74" s="1"/>
  <c r="U95"/>
  <c r="U94" s="1"/>
  <c r="U92" s="1"/>
  <c r="U100" s="1"/>
  <c r="U101" s="1"/>
  <c r="H66"/>
  <c r="H93"/>
  <c r="Q93"/>
  <c r="Q95" s="1"/>
  <c r="Q94" s="1"/>
  <c r="Q92" s="1"/>
  <c r="Q100" s="1"/>
  <c r="Q101" s="1"/>
  <c r="AF93"/>
  <c r="I64"/>
  <c r="P91"/>
  <c r="J68"/>
  <c r="J67" s="1"/>
  <c r="J65" s="1"/>
  <c r="J73" s="1"/>
  <c r="J74" s="1"/>
  <c r="U68"/>
  <c r="U67" s="1"/>
  <c r="U65" s="1"/>
  <c r="U73" s="1"/>
  <c r="U74" s="1"/>
  <c r="AG68"/>
  <c r="AG67" s="1"/>
  <c r="AG65" s="1"/>
  <c r="AG73" s="1"/>
  <c r="AG74" s="1"/>
  <c r="AD68"/>
  <c r="AD67" s="1"/>
  <c r="AD65" s="1"/>
  <c r="AD73" s="1"/>
  <c r="AD74" s="1"/>
  <c r="X68"/>
  <c r="X67" s="1"/>
  <c r="X65" s="1"/>
  <c r="X73" s="1"/>
  <c r="X74" s="1"/>
  <c r="AE68"/>
  <c r="AE67" s="1"/>
  <c r="AE65" s="1"/>
  <c r="AE73" s="1"/>
  <c r="AE74" s="1"/>
  <c r="R95"/>
  <c r="R94" s="1"/>
  <c r="R92" s="1"/>
  <c r="R100" s="1"/>
  <c r="R101" s="1"/>
  <c r="AB68"/>
  <c r="AB67" s="1"/>
  <c r="AB65" s="1"/>
  <c r="AB73" s="1"/>
  <c r="AB74" s="1"/>
  <c r="AF68"/>
  <c r="AF67" s="1"/>
  <c r="AF65" s="1"/>
  <c r="AF73" s="1"/>
  <c r="AF74" s="1"/>
  <c r="L95"/>
  <c r="L94" s="1"/>
  <c r="L92" s="1"/>
  <c r="L100" s="1"/>
  <c r="L101" s="1"/>
  <c r="Z42"/>
  <c r="Z46" s="1"/>
  <c r="Q129"/>
  <c r="Q130" s="1"/>
  <c r="Q134" s="1"/>
  <c r="Q42"/>
  <c r="Q46" s="1"/>
  <c r="M42"/>
  <c r="M46" s="1"/>
  <c r="D129"/>
  <c r="D130" s="1"/>
  <c r="D134" s="1"/>
  <c r="D42"/>
  <c r="E95"/>
  <c r="E94" s="1"/>
  <c r="E92" s="1"/>
  <c r="E100" s="1"/>
  <c r="E101" s="1"/>
  <c r="AG30"/>
  <c r="C29"/>
  <c r="E129"/>
  <c r="E130" s="1"/>
  <c r="E134" s="1"/>
  <c r="E42"/>
  <c r="E46" s="1"/>
  <c r="AB129"/>
  <c r="AB130" s="1"/>
  <c r="AB134" s="1"/>
  <c r="AB42"/>
  <c r="AB46" s="1"/>
  <c r="D95"/>
  <c r="D94" s="1"/>
  <c r="D92" s="1"/>
  <c r="D100" s="1"/>
  <c r="D101" s="1"/>
  <c r="D102" s="1"/>
  <c r="AB95"/>
  <c r="AB94" s="1"/>
  <c r="AB92" s="1"/>
  <c r="AB100" s="1"/>
  <c r="AB101" s="1"/>
  <c r="W95"/>
  <c r="W94" s="1"/>
  <c r="W92" s="1"/>
  <c r="W100" s="1"/>
  <c r="W101" s="1"/>
  <c r="Z95"/>
  <c r="Z94" s="1"/>
  <c r="Z92" s="1"/>
  <c r="Z100" s="1"/>
  <c r="Z101" s="1"/>
  <c r="V129"/>
  <c r="V130" s="1"/>
  <c r="V134" s="1"/>
  <c r="V42"/>
  <c r="V46" s="1"/>
  <c r="L129"/>
  <c r="L130" s="1"/>
  <c r="L134" s="1"/>
  <c r="L42"/>
  <c r="L46" s="1"/>
  <c r="AD129"/>
  <c r="AD130" s="1"/>
  <c r="AD134" s="1"/>
  <c r="AD42"/>
  <c r="AD46" s="1"/>
  <c r="Y129"/>
  <c r="Y130" s="1"/>
  <c r="Y134" s="1"/>
  <c r="Y42"/>
  <c r="Y46" s="1"/>
  <c r="K129"/>
  <c r="K130" s="1"/>
  <c r="K134" s="1"/>
  <c r="K42"/>
  <c r="K46" s="1"/>
  <c r="AF129"/>
  <c r="AF130" s="1"/>
  <c r="AF134" s="1"/>
  <c r="AF42"/>
  <c r="AF46" s="1"/>
  <c r="AG129"/>
  <c r="AG130" s="1"/>
  <c r="AG134" s="1"/>
  <c r="AG42"/>
  <c r="AG46" s="1"/>
  <c r="AC129"/>
  <c r="AC130" s="1"/>
  <c r="AC134" s="1"/>
  <c r="AC42"/>
  <c r="AC46" s="1"/>
  <c r="T129"/>
  <c r="T130" s="1"/>
  <c r="T134" s="1"/>
  <c r="T42"/>
  <c r="T46" s="1"/>
  <c r="K95"/>
  <c r="K94" s="1"/>
  <c r="K92" s="1"/>
  <c r="K100" s="1"/>
  <c r="K101" s="1"/>
  <c r="AE129"/>
  <c r="AE130" s="1"/>
  <c r="AE134" s="1"/>
  <c r="AE42"/>
  <c r="AE46" s="1"/>
  <c r="G95"/>
  <c r="G94" s="1"/>
  <c r="G92" s="1"/>
  <c r="G100" s="1"/>
  <c r="G101" s="1"/>
  <c r="R129"/>
  <c r="R130" s="1"/>
  <c r="R134" s="1"/>
  <c r="R42"/>
  <c r="R46" s="1"/>
  <c r="AC68"/>
  <c r="AC67" s="1"/>
  <c r="AC65" s="1"/>
  <c r="AC73" s="1"/>
  <c r="AC74" s="1"/>
  <c r="C24" i="17"/>
  <c r="C27"/>
  <c r="C26"/>
  <c r="S129" i="42"/>
  <c r="S130" s="1"/>
  <c r="S134" s="1"/>
  <c r="S42"/>
  <c r="S46" s="1"/>
  <c r="O129"/>
  <c r="O130" s="1"/>
  <c r="O134" s="1"/>
  <c r="O42"/>
  <c r="O46" s="1"/>
  <c r="H129"/>
  <c r="H130" s="1"/>
  <c r="H134" s="1"/>
  <c r="H42"/>
  <c r="H46" s="1"/>
  <c r="T68"/>
  <c r="T67" s="1"/>
  <c r="T65" s="1"/>
  <c r="T73" s="1"/>
  <c r="T74" s="1"/>
  <c r="AA95"/>
  <c r="AA94" s="1"/>
  <c r="AA92" s="1"/>
  <c r="AA100" s="1"/>
  <c r="AA101" s="1"/>
  <c r="V95" l="1"/>
  <c r="V94" s="1"/>
  <c r="V92" s="1"/>
  <c r="V100" s="1"/>
  <c r="V101" s="1"/>
  <c r="W68"/>
  <c r="W67" s="1"/>
  <c r="W65" s="1"/>
  <c r="W73" s="1"/>
  <c r="W74" s="1"/>
  <c r="H68"/>
  <c r="H67" s="1"/>
  <c r="H65" s="1"/>
  <c r="H73" s="1"/>
  <c r="H74" s="1"/>
  <c r="I95"/>
  <c r="I94" s="1"/>
  <c r="I92" s="1"/>
  <c r="I100" s="1"/>
  <c r="I101" s="1"/>
  <c r="F42"/>
  <c r="F46" s="1"/>
  <c r="F68"/>
  <c r="F67" s="1"/>
  <c r="F65" s="1"/>
  <c r="F73" s="1"/>
  <c r="F74" s="1"/>
  <c r="Z68"/>
  <c r="Z67" s="1"/>
  <c r="Z65" s="1"/>
  <c r="Z73" s="1"/>
  <c r="Z74" s="1"/>
  <c r="P42"/>
  <c r="P46" s="1"/>
  <c r="P68"/>
  <c r="P67" s="1"/>
  <c r="P65" s="1"/>
  <c r="P73" s="1"/>
  <c r="P74" s="1"/>
  <c r="J42"/>
  <c r="J46" s="1"/>
  <c r="AA42"/>
  <c r="AA46" s="1"/>
  <c r="N68"/>
  <c r="N67" s="1"/>
  <c r="N65" s="1"/>
  <c r="N73" s="1"/>
  <c r="N74" s="1"/>
  <c r="P95"/>
  <c r="P94" s="1"/>
  <c r="P92" s="1"/>
  <c r="P100" s="1"/>
  <c r="P101" s="1"/>
  <c r="G42"/>
  <c r="G46" s="1"/>
  <c r="W42"/>
  <c r="W46" s="1"/>
  <c r="I42"/>
  <c r="I46" s="1"/>
  <c r="H95"/>
  <c r="H94" s="1"/>
  <c r="H92" s="1"/>
  <c r="H100" s="1"/>
  <c r="H101" s="1"/>
  <c r="N42"/>
  <c r="N46" s="1"/>
  <c r="X42"/>
  <c r="X46" s="1"/>
  <c r="C41"/>
  <c r="U42"/>
  <c r="U46" s="1"/>
  <c r="R68"/>
  <c r="R67" s="1"/>
  <c r="R65" s="1"/>
  <c r="R73" s="1"/>
  <c r="R74" s="1"/>
  <c r="AF95"/>
  <c r="AF94" s="1"/>
  <c r="AF92" s="1"/>
  <c r="AF100" s="1"/>
  <c r="AF101" s="1"/>
  <c r="I68"/>
  <c r="I67" s="1"/>
  <c r="I65" s="1"/>
  <c r="I73" s="1"/>
  <c r="I74" s="1"/>
  <c r="E102"/>
  <c r="F102" s="1"/>
  <c r="G102" s="1"/>
  <c r="C30"/>
  <c r="C31"/>
  <c r="C32"/>
  <c r="D46"/>
  <c r="C136"/>
  <c r="C135"/>
  <c r="F75"/>
  <c r="G75" s="1"/>
  <c r="H75" s="1"/>
  <c r="C42" l="1"/>
  <c r="H102"/>
  <c r="I102" s="1"/>
  <c r="J102" s="1"/>
  <c r="K102" s="1"/>
  <c r="L102" s="1"/>
  <c r="M102" s="1"/>
  <c r="N102" s="1"/>
  <c r="O102" s="1"/>
  <c r="P102" s="1"/>
  <c r="Q102" s="1"/>
  <c r="R102" s="1"/>
  <c r="S102" s="1"/>
  <c r="T102" s="1"/>
  <c r="U102" s="1"/>
  <c r="V102" s="1"/>
  <c r="W102" s="1"/>
  <c r="X102" s="1"/>
  <c r="Y102" s="1"/>
  <c r="Z102" s="1"/>
  <c r="AA102" s="1"/>
  <c r="AB102" s="1"/>
  <c r="AC102" s="1"/>
  <c r="AD102" s="1"/>
  <c r="AE102" s="1"/>
  <c r="AF102" s="1"/>
  <c r="AG102" s="1"/>
  <c r="C103" s="1"/>
  <c r="I75"/>
  <c r="J75" s="1"/>
  <c r="K75" s="1"/>
  <c r="L75" s="1"/>
  <c r="M75" s="1"/>
  <c r="N75" s="1"/>
  <c r="O75" s="1"/>
  <c r="P75" s="1"/>
  <c r="Q75" s="1"/>
  <c r="R75" s="1"/>
  <c r="S75" s="1"/>
  <c r="T75" s="1"/>
  <c r="U75" s="1"/>
  <c r="V75" s="1"/>
  <c r="W75" s="1"/>
  <c r="X75" s="1"/>
  <c r="Y75" s="1"/>
  <c r="Z75" s="1"/>
  <c r="AA75" s="1"/>
  <c r="AB75" s="1"/>
  <c r="AC75" s="1"/>
  <c r="AD75" s="1"/>
  <c r="AE75" s="1"/>
  <c r="AF75" s="1"/>
  <c r="AG75" s="1"/>
  <c r="C76" s="1"/>
  <c r="C47"/>
  <c r="C142" s="1"/>
  <c r="C46"/>
  <c r="C48"/>
</calcChain>
</file>

<file path=xl/sharedStrings.xml><?xml version="1.0" encoding="utf-8"?>
<sst xmlns="http://schemas.openxmlformats.org/spreadsheetml/2006/main" count="885" uniqueCount="293">
  <si>
    <t>Megnevezés</t>
  </si>
  <si>
    <t>1. év</t>
  </si>
  <si>
    <t>3. év</t>
  </si>
  <si>
    <t>4. év</t>
  </si>
  <si>
    <t>5. év</t>
  </si>
  <si>
    <t>6. év</t>
  </si>
  <si>
    <t>7. év</t>
  </si>
  <si>
    <t>8. év</t>
  </si>
  <si>
    <t>9. év</t>
  </si>
  <si>
    <t>10. év</t>
  </si>
  <si>
    <t>11. év</t>
  </si>
  <si>
    <t>12. év</t>
  </si>
  <si>
    <t>13. év</t>
  </si>
  <si>
    <t>14. év</t>
  </si>
  <si>
    <t>15. év</t>
  </si>
  <si>
    <t>16. év</t>
  </si>
  <si>
    <t>17. év</t>
  </si>
  <si>
    <t>18. év</t>
  </si>
  <si>
    <t>19. év</t>
  </si>
  <si>
    <t>20. év</t>
  </si>
  <si>
    <t>21. év</t>
  </si>
  <si>
    <t>22. év</t>
  </si>
  <si>
    <t>23. év</t>
  </si>
  <si>
    <t>24. év</t>
  </si>
  <si>
    <t>25. év</t>
  </si>
  <si>
    <t>26. év</t>
  </si>
  <si>
    <t>27. év</t>
  </si>
  <si>
    <t>28. év</t>
  </si>
  <si>
    <t>29. év</t>
  </si>
  <si>
    <t>30. év</t>
  </si>
  <si>
    <t xml:space="preserve">1. Pénzügyi beruházási költség </t>
  </si>
  <si>
    <t>3. Pénzügyi pótlási költség</t>
  </si>
  <si>
    <t>4. Hiteltörlesztés</t>
  </si>
  <si>
    <t>5. Hitel kamatának törlesztése</t>
  </si>
  <si>
    <t>6. Kiadási pénzáram 1+2+3+4+5</t>
  </si>
  <si>
    <t>7. Pénzügyi bevétel</t>
  </si>
  <si>
    <t>%</t>
  </si>
  <si>
    <t>Ft</t>
  </si>
  <si>
    <t>Kumulált CF minimális értéke</t>
  </si>
  <si>
    <t>Szolgáltatási díjbevétel</t>
  </si>
  <si>
    <t>10. A támogatható tevékenységre vonatkozó maximális támogatási arány (Rmax)</t>
  </si>
  <si>
    <t>összesen</t>
  </si>
  <si>
    <t>Műanyag</t>
  </si>
  <si>
    <t>2.  Diszkontált pénzügyi bevétel (a)</t>
  </si>
  <si>
    <t>1.  Diszkontált teljes pénzügyi beruházási költség (DIC)</t>
  </si>
  <si>
    <t>3.  Diszkontált üzemeltetési és karbantartási költség (b)</t>
  </si>
  <si>
    <t>4.  Diszkontált pótlási költség (c)</t>
  </si>
  <si>
    <t>5.  Diszkontált maradványérték (d)</t>
  </si>
  <si>
    <t>7.  Elszámolható ráfordítás maximuma (Max EE=DIC-DNR)</t>
  </si>
  <si>
    <t>8.  Finanszírozási hiány ráta (R=MaxEE/DIC)</t>
  </si>
  <si>
    <t>9.  Elszámolható költség (EC)</t>
  </si>
  <si>
    <t>11. Döntési összeg, KEOP támogatás (DA=EC*R, de R nem lehet magasabb az adott támogatható tevékenységre vonatkozó maximális támogatási aránynál, Rmax-nál)</t>
  </si>
  <si>
    <t>13. Nem elszámolható pénzügyi beruházási költség (NEC)</t>
  </si>
  <si>
    <t>Maradványérték</t>
  </si>
  <si>
    <t>Összesen</t>
  </si>
  <si>
    <t>2. év</t>
  </si>
  <si>
    <t>Működés 1. éve</t>
  </si>
  <si>
    <t>Élettartam</t>
  </si>
  <si>
    <t>Költség</t>
  </si>
  <si>
    <t>Projekt nélküli eset</t>
  </si>
  <si>
    <t>Egyéb beruházás, telekvásárlás nélkül</t>
  </si>
  <si>
    <t>Eszköz, gép 5</t>
  </si>
  <si>
    <t>Eszköz, gép 4</t>
  </si>
  <si>
    <t>Eszköz, gép 3</t>
  </si>
  <si>
    <t>Eszköz, gép 2</t>
  </si>
  <si>
    <t>Eszköz, gép 1</t>
  </si>
  <si>
    <t>Építés 1</t>
  </si>
  <si>
    <t>Egyéb beruházás</t>
  </si>
  <si>
    <t>Telekvásárlás</t>
  </si>
  <si>
    <t>eszköz,gép</t>
  </si>
  <si>
    <t>építés</t>
  </si>
  <si>
    <t>Beruházási tételek</t>
  </si>
  <si>
    <t>Ütemezett beruházási költség</t>
  </si>
  <si>
    <t>Pótlási idő (év)</t>
  </si>
  <si>
    <t>Beruházási költség (Ft)</t>
  </si>
  <si>
    <t>Változó költségek</t>
  </si>
  <si>
    <t>Állandó költségek</t>
  </si>
  <si>
    <t>Csomagolási üveg</t>
  </si>
  <si>
    <t>Csomagolási papír</t>
  </si>
  <si>
    <t>Szelektíven begyűjtött</t>
  </si>
  <si>
    <t>Értékesített mennyiségek (t/év)</t>
  </si>
  <si>
    <t>lerakott kezelési maradék</t>
  </si>
  <si>
    <t>közvetlenül lerakott</t>
  </si>
  <si>
    <t>Lerakásra kerülő</t>
  </si>
  <si>
    <t>MBH-ra kerülő</t>
  </si>
  <si>
    <t>Komposztálóra kerülő</t>
  </si>
  <si>
    <t>Vegyesen gyűjtött</t>
  </si>
  <si>
    <t>Mennyiségek (t/év)</t>
  </si>
  <si>
    <t>Feltételezések:</t>
  </si>
  <si>
    <t>Lerakott kezelési maradék</t>
  </si>
  <si>
    <t>Közvetlenül lerakott</t>
  </si>
  <si>
    <t>Lerakási járulék, Ft/t</t>
  </si>
  <si>
    <t>Összes üzemeltetési költség</t>
  </si>
  <si>
    <t>Lerakási járulék</t>
  </si>
  <si>
    <t>Üzemeltetési és karbantartási költségek</t>
  </si>
  <si>
    <t>Összesen:</t>
  </si>
  <si>
    <t>Egységár (Ft/kg)</t>
  </si>
  <si>
    <t>5.    Átrakott vegyes hulladék</t>
  </si>
  <si>
    <t xml:space="preserve">4.6.  egyéb </t>
  </si>
  <si>
    <t>4.5.  biohulladék</t>
  </si>
  <si>
    <t>4.4.  fém</t>
  </si>
  <si>
    <t>4.3.  üveg</t>
  </si>
  <si>
    <t>4.2.  műanyag</t>
  </si>
  <si>
    <t>4.    Vegyes gyűjtés</t>
  </si>
  <si>
    <t>3.    Komposztálás</t>
  </si>
  <si>
    <t>2.6.  egyéb elkülönítetten gyűjtendő (HEEB, gumiabroncs, stb.)</t>
  </si>
  <si>
    <t>2.5.2.    ebből közterületen, intézményeknél keletkező zöldhulladék</t>
  </si>
  <si>
    <t>2.5.1.    ebből lakosságnál keletkező zöldhulladék</t>
  </si>
  <si>
    <t>2.5.  biohulladék</t>
  </si>
  <si>
    <t>2.4.1.    ebből csomagolási fém</t>
  </si>
  <si>
    <t>2.4.  fém</t>
  </si>
  <si>
    <t>2.3.1.    ebből csomagolási üveg</t>
  </si>
  <si>
    <t>2.3.  üveg</t>
  </si>
  <si>
    <t>2.2.1.    ebből csomagolási műanyag</t>
  </si>
  <si>
    <t>2.2.  műanyag</t>
  </si>
  <si>
    <t>2.1.1.    ebből csomagolási papír</t>
  </si>
  <si>
    <t>2.1.  papír</t>
  </si>
  <si>
    <t xml:space="preserve">2.    Szelektíven begyűjtött hulladék </t>
  </si>
  <si>
    <t>1.    Házi komposztálás</t>
  </si>
  <si>
    <t xml:space="preserve"> </t>
  </si>
  <si>
    <t>11. Összes lerakás (8+10)</t>
  </si>
  <si>
    <t xml:space="preserve">10.2.4. egyéb </t>
  </si>
  <si>
    <t>10.2.3. fém</t>
  </si>
  <si>
    <t>10.2.2. műanyag</t>
  </si>
  <si>
    <t>10.2.1. papír</t>
  </si>
  <si>
    <t xml:space="preserve">10. Lerakott kezelési maradékok </t>
  </si>
  <si>
    <t>9.3.  fém hasznosításra</t>
  </si>
  <si>
    <t>9.2.  nagy fűtőértékű frakció energetikai célú hasznosításra</t>
  </si>
  <si>
    <t xml:space="preserve">9.1.  stabilizált hulladék </t>
  </si>
  <si>
    <t>9.    Előkezelés utáni kimeneti anyagáramok kezelése</t>
  </si>
  <si>
    <t xml:space="preserve">8.    Jogszabálynak megfelelően közvetlenül lerakott vegyes hulladék </t>
  </si>
  <si>
    <t xml:space="preserve">7.    Égetett vegyes hulladék </t>
  </si>
  <si>
    <t>6.    Előkezelőbe (pl. MBH) kerülő vegyes hulladék</t>
  </si>
  <si>
    <t xml:space="preserve">4.1.  papír </t>
  </si>
  <si>
    <t>3.2. egyéb, biohulladék komposztálása</t>
  </si>
  <si>
    <t>3.1. zöldhulladék komposztálása</t>
  </si>
  <si>
    <t>Projekt eset fejlesztési különbözete</t>
  </si>
  <si>
    <t>Projekt eset</t>
  </si>
  <si>
    <t>FRR/tőke (FRR/K)</t>
  </si>
  <si>
    <t>FNPV/tőke (FNPV/K)</t>
  </si>
  <si>
    <t>2. Pénzügyi pótlási költség</t>
  </si>
  <si>
    <t>FRR/beruházás (FRR/C)</t>
  </si>
  <si>
    <t>FNPV/beruházás (FNPV/C)</t>
  </si>
  <si>
    <t>8. Pénzügyi maradványérték</t>
  </si>
  <si>
    <t>7. Bevételi pénzáram 5+6</t>
  </si>
  <si>
    <t>4. Kiadási pénzáram 1+2+3</t>
  </si>
  <si>
    <t>2. Pénzügyi üzemeltetési és karbantartási költség</t>
  </si>
  <si>
    <t>Alap beruházási költség összesen:</t>
  </si>
  <si>
    <t>Építés</t>
  </si>
  <si>
    <t>Telepített technológia</t>
  </si>
  <si>
    <t>Beruházások élettartam szerint, MFt:</t>
  </si>
  <si>
    <t>Pótlás, MFt:</t>
  </si>
  <si>
    <t>Üzemeltetési és karbantartási költség, MFt:</t>
  </si>
  <si>
    <t>Állandó</t>
  </si>
  <si>
    <t>Változó</t>
  </si>
  <si>
    <t>Elkülönítetten gyűjtött</t>
  </si>
  <si>
    <t>Biohulladék gyűjtés</t>
  </si>
  <si>
    <t>Átrakott</t>
  </si>
  <si>
    <t>Válogatásra kerülő</t>
  </si>
  <si>
    <t>9.4.1 PE fólia</t>
  </si>
  <si>
    <t>9.4.2 PET</t>
  </si>
  <si>
    <t>9.4.3 egyéb műanyag</t>
  </si>
  <si>
    <t>9.4.4 papír</t>
  </si>
  <si>
    <t>9.4.  anyagában újrahasznosítható</t>
  </si>
  <si>
    <t>10.1. komposztálási maradék</t>
  </si>
  <si>
    <t xml:space="preserve">10.2. válogatási maradék </t>
  </si>
  <si>
    <t>10.3. égetési maradék</t>
  </si>
  <si>
    <t>10.4. előkezelt vegyes hulladék lerakásra</t>
  </si>
  <si>
    <t>Égetésre kerülő</t>
  </si>
  <si>
    <t>19-es hulladék a "200301" MBH előkezelése után</t>
  </si>
  <si>
    <t>Csomagolási műanyag</t>
  </si>
  <si>
    <t>Csomagolási fém</t>
  </si>
  <si>
    <t>Válogatási maradék</t>
  </si>
  <si>
    <t>Fém</t>
  </si>
  <si>
    <t>PNE</t>
  </si>
  <si>
    <t>PE</t>
  </si>
  <si>
    <t>Üzemeltetési és karbantartási költségek (MFt/év)</t>
  </si>
  <si>
    <t>Közszolgáltatási díjbevételek, MFt:</t>
  </si>
  <si>
    <t>Projekt nélküli eset és projekt eset megegyezik, a különbözet nulla, nem igényel számítást.</t>
  </si>
  <si>
    <t>Összes beruházási költség:</t>
  </si>
  <si>
    <t>Meglévő eszközök pótlási különbözete a projekt megvalósulása esetén, MFt:</t>
  </si>
  <si>
    <t>Amortizáció, MFt:</t>
  </si>
  <si>
    <t>A projekt által megvalósított beruházások a meglévő rendszerek kiegészítését, bővítését jelentik, a meglévő eszközök a projekt esetén is változatlanul üzemben maradnak, ezért a meglévő eszközökkel kapcsolatos projekt fejlesztési különbözet nulla.</t>
  </si>
  <si>
    <t>Adatok: MFt-ban, 2017. évi árszinten</t>
  </si>
  <si>
    <t>MFt</t>
  </si>
  <si>
    <t>FPV</t>
  </si>
  <si>
    <t>3. Hiteltörlesztés</t>
  </si>
  <si>
    <t>7.1. Közszolgáltatási díjbevétel</t>
  </si>
  <si>
    <t>8. Egyéb bejövő pénzáram</t>
  </si>
  <si>
    <t>5. Pénzügyi  bevétel</t>
  </si>
  <si>
    <t>6. Pénzügyi maradványérték</t>
  </si>
  <si>
    <t>Beruházási költség</t>
  </si>
  <si>
    <t>Üzemeltetési és karbantartási költség</t>
  </si>
  <si>
    <t>Pótlási költség</t>
  </si>
  <si>
    <t>Hiteltörlesztés</t>
  </si>
  <si>
    <t>Hitel kamatának törlesztése</t>
  </si>
  <si>
    <t>Bérleti díj</t>
  </si>
  <si>
    <t>Közszolgáltatási díjbevétel</t>
  </si>
  <si>
    <t>Projekt fejlesztési különbözetének adatai</t>
  </si>
  <si>
    <t>Eredmények</t>
  </si>
  <si>
    <t xml:space="preserve">8. Nettó összes pénzügyi pénzáram 7-4 </t>
  </si>
  <si>
    <t>9. Pénzügyi nettó jelenérték</t>
  </si>
  <si>
    <t>10. Pénzügyi belső megtérülési ráta</t>
  </si>
  <si>
    <t>4. Hitel kamatának törlesztése</t>
  </si>
  <si>
    <t>5. Nemzeti hozzájárulás</t>
  </si>
  <si>
    <t>9. Bevételi pénzáram 7+8</t>
  </si>
  <si>
    <t xml:space="preserve">10. Nettó összes pénzügyi pénzáram 9-6 </t>
  </si>
  <si>
    <t>11. Pénzügyi nettó jelenérték</t>
  </si>
  <si>
    <t>12. Pénzügyi belső megtérülési ráta</t>
  </si>
  <si>
    <t>Pénzügyi fenntarthatóság  - Projekt (konszolidált)</t>
  </si>
  <si>
    <t>Egyéb bejövő pénzáram</t>
  </si>
  <si>
    <t>A támogatás számítása nettó bevétel termelő projekt esetén</t>
  </si>
  <si>
    <t>Nettó bevétel termelő jelleg vizsgálata</t>
  </si>
  <si>
    <t>Diszkontált pénzügyi bevétel (a)</t>
  </si>
  <si>
    <t>Diszkontált üzemeltetési és karbantartási költség (b)</t>
  </si>
  <si>
    <t>Diszkontált pótlási költség (c)</t>
  </si>
  <si>
    <t>Diszkontált nettó működési bevétel (DNOR = a-b-c)</t>
  </si>
  <si>
    <t>6.  Diszkontált nettó pénzügyi bevétel (ha DNOR negatív, akkor DNOR, egyébként DNR = a-b-c+d)</t>
  </si>
  <si>
    <t>14. Kedvezményezett hozzájárulása (=EC-DA+NEC)</t>
  </si>
  <si>
    <t>Nem elszámolható költség (Ft)</t>
  </si>
  <si>
    <t>Elszámolható költség (Ft)</t>
  </si>
  <si>
    <t>9. EU támogatás</t>
  </si>
  <si>
    <t>10. Nemzeti hozzájárulás (11+12)</t>
  </si>
  <si>
    <t>11. Központi költségvetés hozzájárulása</t>
  </si>
  <si>
    <t>12. Saját forrás (13+14)</t>
  </si>
  <si>
    <t>13. Önerő</t>
  </si>
  <si>
    <t>14. Idegen forrás (15+16)</t>
  </si>
  <si>
    <t>15. Hitel</t>
  </si>
  <si>
    <t>16. Egyéb idegen forrás</t>
  </si>
  <si>
    <t>17. Pénzügyi maradványérték</t>
  </si>
  <si>
    <t>19. Nettó összes pénzügyi pénzáram 17-6</t>
  </si>
  <si>
    <t>20. Nettó halmozott pénzügyi pénzáram</t>
  </si>
  <si>
    <t>18. Bevételi pénzáram 7+8+9+10+17</t>
  </si>
  <si>
    <t>Pénzügyi fenntarthatóság  - Társulás</t>
  </si>
  <si>
    <t>7.1. Bérleti díj</t>
  </si>
  <si>
    <t>7.1. Szolgáltatási díjbevétel</t>
  </si>
  <si>
    <t>Nem releváns</t>
  </si>
  <si>
    <t>4. Bérleti díj</t>
  </si>
  <si>
    <t>5. Kiadási pénzáram 1+2+3+4</t>
  </si>
  <si>
    <t>10. Nettó összes pénzügyi pénzáram 9-5</t>
  </si>
  <si>
    <t>11. Nettó halmozott pénzügyi pénzáram</t>
  </si>
  <si>
    <t>19. Nettó összes pénzügyi pénzáram 18-6</t>
  </si>
  <si>
    <t>Pénzügyi teljesítménymutatók - beruházási költség megtérülése</t>
  </si>
  <si>
    <t>Pénzügyi teljesítménymutatók - hazai tőke megtérülése</t>
  </si>
  <si>
    <t>Projekt eset teljes költsége / bevétele</t>
  </si>
  <si>
    <t>Projekt nélküli eset teljes költsége / bevétele</t>
  </si>
  <si>
    <t>Pénzügyi fenntarthatóság  - Üzemeltetők</t>
  </si>
  <si>
    <t>EU</t>
  </si>
  <si>
    <t>MÁ</t>
  </si>
  <si>
    <t>Átlag</t>
  </si>
  <si>
    <t>Projekt beruházás / pótlás fejlesztési különbözete</t>
  </si>
  <si>
    <t>Mennyiség (t)</t>
  </si>
  <si>
    <t>Hasznosítási bevétel (MFt)</t>
  </si>
  <si>
    <t>Hasznosítási bevételek</t>
  </si>
  <si>
    <t>Hasznosítási bevételek, MFt:</t>
  </si>
  <si>
    <t>Összes Hasznosítási bevétel</t>
  </si>
  <si>
    <t>Hasznosítási bevétel</t>
  </si>
  <si>
    <t>7.2. Hasznosítási bevétel</t>
  </si>
  <si>
    <t>Hulladékok begyűjtésének és kezelésének előrejelzése hulladékfrakciónként fejlesztés nélkül, tonna</t>
  </si>
  <si>
    <t>A fejlesztés eredményei évenkénti bontásban, tonna</t>
  </si>
  <si>
    <t>Érzékenységvizsgálat a Pénzügyi teljesítménymutatók - hazai tőke megtérülése vonatkozásában</t>
  </si>
  <si>
    <t>Szorzó</t>
  </si>
  <si>
    <t>FNPV/K változása</t>
  </si>
  <si>
    <t>Pénzügyi bevétel</t>
  </si>
  <si>
    <t>Kritikus változók küszöbértékeinek vizsgálata</t>
  </si>
  <si>
    <t>FNPV/K</t>
  </si>
  <si>
    <t>Változók rugalmasságának (+1%-os változása hatásának) vizsgálata</t>
  </si>
  <si>
    <t>1. Pénzügyi üzemeltetési és karbantartási költség</t>
  </si>
  <si>
    <t>Pénzügyi üzemeltetési és karbantartási költség</t>
  </si>
  <si>
    <t>2018. évi árszinten</t>
  </si>
  <si>
    <t>Vegyes gyűjtés</t>
  </si>
  <si>
    <t>Átrakás (szállítással)</t>
  </si>
  <si>
    <t>Elkülönített gyűjtés</t>
  </si>
  <si>
    <t>Komposztálás</t>
  </si>
  <si>
    <t>Válogatás</t>
  </si>
  <si>
    <t>Mechanikai - Biológiai kezelés</t>
  </si>
  <si>
    <t>Égetésre átadás (szállítással)</t>
  </si>
  <si>
    <t>Lerakás</t>
  </si>
  <si>
    <t>Üzemi általános költségek</t>
  </si>
  <si>
    <t>MBH</t>
  </si>
  <si>
    <t>Konténerek</t>
  </si>
  <si>
    <t>Hulladékgyűjtő edény</t>
  </si>
  <si>
    <t>Gépjárművek</t>
  </si>
  <si>
    <t>Mobil-Rakodógépek</t>
  </si>
  <si>
    <t>Projekt-előkészítés, -tervezés</t>
  </si>
  <si>
    <t>Műszaki szakértő</t>
  </si>
  <si>
    <t>Ingatlan-vásárlás</t>
  </si>
  <si>
    <t xml:space="preserve">Terület-előkészítés </t>
  </si>
  <si>
    <t>Műszaki ellenőr</t>
  </si>
  <si>
    <t>Projektmenedzsment</t>
  </si>
  <si>
    <t>Általános költségek (rezsi)</t>
  </si>
  <si>
    <t>Tájékoztatás, nyilvánosság</t>
  </si>
  <si>
    <t>Szemléletformálás</t>
  </si>
</sst>
</file>

<file path=xl/styles.xml><?xml version="1.0" encoding="utf-8"?>
<styleSheet xmlns="http://schemas.openxmlformats.org/spreadsheetml/2006/main">
  <numFmts count="7">
    <numFmt numFmtId="164" formatCode="_-* #,##0.00\ _F_t_-;\-* #,##0.00\ _F_t_-;_-* &quot;-&quot;??\ _F_t_-;_-@_-"/>
    <numFmt numFmtId="165" formatCode="#,##0\ [$€-1];[Red]\-#,##0\ [$€-1]"/>
    <numFmt numFmtId="166" formatCode="0.0"/>
    <numFmt numFmtId="167" formatCode="#,##0_ ;\-#,##0\ "/>
    <numFmt numFmtId="168" formatCode="0.000000%"/>
    <numFmt numFmtId="169" formatCode="_-* #,##0\ _F_t_-;\-* #,##0\ _F_t_-;_-* &quot;-&quot;??\ _F_t_-;_-@_-"/>
    <numFmt numFmtId="170" formatCode="0.0%"/>
  </numFmts>
  <fonts count="23">
    <font>
      <sz val="12"/>
      <name val="Arial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8"/>
      <color theme="0"/>
      <name val="Verdana"/>
      <family val="2"/>
      <charset val="238"/>
    </font>
    <font>
      <sz val="10"/>
      <name val="Arial CE"/>
      <charset val="238"/>
    </font>
    <font>
      <sz val="8"/>
      <color rgb="FFFF000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0" tint="-0.499984740745262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Arial"/>
      <family val="2"/>
      <charset val="238"/>
    </font>
    <font>
      <b/>
      <i/>
      <u/>
      <sz val="8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2"/>
      <name val="Times New Roman"/>
      <family val="1"/>
      <charset val="238"/>
    </font>
    <font>
      <b/>
      <sz val="10"/>
      <color theme="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3">
    <xf numFmtId="0" fontId="0" fillId="0" borderId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165" fontId="10" fillId="0" borderId="0"/>
    <xf numFmtId="165" fontId="4" fillId="0" borderId="0"/>
    <xf numFmtId="165" fontId="10" fillId="0" borderId="0"/>
    <xf numFmtId="0" fontId="3" fillId="0" borderId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21" fillId="0" borderId="0"/>
    <xf numFmtId="0" fontId="5" fillId="0" borderId="0"/>
    <xf numFmtId="0" fontId="5" fillId="0" borderId="0"/>
    <xf numFmtId="0" fontId="3" fillId="0" borderId="0"/>
  </cellStyleXfs>
  <cellXfs count="272">
    <xf numFmtId="0" fontId="0" fillId="0" borderId="0" xfId="0"/>
    <xf numFmtId="0" fontId="7" fillId="0" borderId="0" xfId="0" applyFont="1"/>
    <xf numFmtId="0" fontId="7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6" fillId="0" borderId="1" xfId="1" applyFont="1" applyBorder="1" applyAlignment="1">
      <alignment horizontal="left" wrapText="1"/>
    </xf>
    <xf numFmtId="0" fontId="7" fillId="0" borderId="0" xfId="1" applyFont="1"/>
    <xf numFmtId="0" fontId="7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 vertical="top" wrapText="1"/>
    </xf>
    <xf numFmtId="3" fontId="6" fillId="0" borderId="0" xfId="109" applyNumberFormat="1" applyFont="1" applyBorder="1" applyAlignment="1">
      <alignment vertical="center" wrapText="1"/>
    </xf>
    <xf numFmtId="3" fontId="6" fillId="0" borderId="1" xfId="109" applyNumberFormat="1" applyFont="1" applyBorder="1" applyAlignment="1">
      <alignment vertical="center" wrapText="1"/>
    </xf>
    <xf numFmtId="0" fontId="6" fillId="0" borderId="0" xfId="109" applyFont="1" applyFill="1" applyBorder="1" applyAlignment="1">
      <alignment vertical="center" wrapText="1"/>
    </xf>
    <xf numFmtId="0" fontId="6" fillId="0" borderId="0" xfId="109" applyFont="1" applyBorder="1" applyAlignment="1">
      <alignment horizontal="justify" vertical="center" wrapText="1"/>
    </xf>
    <xf numFmtId="3" fontId="7" fillId="0" borderId="0" xfId="109" applyNumberFormat="1" applyFont="1" applyBorder="1" applyAlignment="1">
      <alignment vertical="center" wrapText="1"/>
    </xf>
    <xf numFmtId="3" fontId="7" fillId="0" borderId="0" xfId="109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3" borderId="1" xfId="1" quotePrefix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justify" vertical="center"/>
    </xf>
    <xf numFmtId="3" fontId="7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3" fontId="6" fillId="0" borderId="0" xfId="1" applyNumberFormat="1" applyFont="1" applyFill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3" fontId="7" fillId="0" borderId="2" xfId="1" applyNumberFormat="1" applyFont="1" applyBorder="1" applyAlignment="1">
      <alignment vertical="center"/>
    </xf>
    <xf numFmtId="3" fontId="6" fillId="0" borderId="15" xfId="1" applyNumberFormat="1" applyFont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0" fontId="1" fillId="0" borderId="0" xfId="1" applyFont="1" applyAlignment="1">
      <alignment horizontal="justify" vertical="center"/>
    </xf>
    <xf numFmtId="0" fontId="7" fillId="4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3" borderId="0" xfId="1" applyFont="1" applyFill="1" applyAlignment="1">
      <alignment vertical="center"/>
    </xf>
    <xf numFmtId="3" fontId="14" fillId="0" borderId="0" xfId="1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3" fontId="2" fillId="4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2" fillId="5" borderId="0" xfId="1" applyFont="1" applyFill="1" applyAlignment="1">
      <alignment horizontal="justify" vertical="center"/>
    </xf>
    <xf numFmtId="0" fontId="1" fillId="0" borderId="0" xfId="1" applyFont="1" applyFill="1" applyAlignment="1">
      <alignment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" fillId="3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3" fontId="12" fillId="0" borderId="0" xfId="1" applyNumberFormat="1" applyFont="1" applyAlignment="1">
      <alignment vertical="center"/>
    </xf>
    <xf numFmtId="0" fontId="1" fillId="0" borderId="7" xfId="1" applyFont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0" fontId="12" fillId="0" borderId="0" xfId="1" applyFont="1" applyFill="1" applyAlignment="1">
      <alignment vertical="center" wrapText="1"/>
    </xf>
    <xf numFmtId="0" fontId="12" fillId="3" borderId="0" xfId="1" applyFont="1" applyFill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6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9" fillId="0" borderId="7" xfId="1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indent="2"/>
    </xf>
    <xf numFmtId="0" fontId="6" fillId="0" borderId="7" xfId="1" applyFont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 wrapText="1" indent="2"/>
    </xf>
    <xf numFmtId="3" fontId="7" fillId="0" borderId="7" xfId="1" applyNumberFormat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Alignment="1">
      <alignment horizontal="left" vertical="center" indent="4"/>
    </xf>
    <xf numFmtId="0" fontId="7" fillId="0" borderId="0" xfId="1" applyFont="1" applyAlignment="1">
      <alignment horizontal="left" vertical="center" wrapText="1" indent="2"/>
    </xf>
    <xf numFmtId="3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0" xfId="12" applyFont="1" applyBorder="1" applyAlignment="1">
      <alignment vertical="center"/>
    </xf>
    <xf numFmtId="0" fontId="6" fillId="0" borderId="0" xfId="12" applyFont="1" applyBorder="1" applyAlignment="1">
      <alignment vertical="center"/>
    </xf>
    <xf numFmtId="0" fontId="6" fillId="3" borderId="0" xfId="12" applyFont="1" applyFill="1" applyBorder="1" applyAlignment="1">
      <alignment vertical="center"/>
    </xf>
    <xf numFmtId="0" fontId="6" fillId="0" borderId="0" xfId="12" applyFont="1" applyBorder="1" applyAlignment="1">
      <alignment horizontal="center" vertical="center"/>
    </xf>
    <xf numFmtId="0" fontId="7" fillId="0" borderId="0" xfId="12" applyFont="1" applyFill="1" applyBorder="1" applyAlignment="1">
      <alignment vertical="center"/>
    </xf>
    <xf numFmtId="3" fontId="7" fillId="0" borderId="0" xfId="12" applyNumberFormat="1" applyFont="1" applyBorder="1" applyAlignment="1">
      <alignment vertical="center"/>
    </xf>
    <xf numFmtId="3" fontId="7" fillId="0" borderId="0" xfId="12" applyNumberFormat="1" applyFont="1" applyFill="1" applyBorder="1" applyAlignment="1">
      <alignment vertical="center"/>
    </xf>
    <xf numFmtId="0" fontId="7" fillId="0" borderId="0" xfId="109" applyFont="1" applyBorder="1" applyAlignment="1">
      <alignment vertical="center"/>
    </xf>
    <xf numFmtId="0" fontId="7" fillId="0" borderId="0" xfId="10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09" applyNumberFormat="1" applyFont="1" applyBorder="1" applyAlignment="1">
      <alignment horizontal="center" vertical="center" wrapText="1"/>
    </xf>
    <xf numFmtId="10" fontId="6" fillId="0" borderId="0" xfId="109" applyNumberFormat="1" applyFont="1" applyBorder="1" applyAlignment="1">
      <alignment horizontal="center" vertical="center" wrapText="1"/>
    </xf>
    <xf numFmtId="0" fontId="6" fillId="0" borderId="7" xfId="12" applyFont="1" applyBorder="1" applyAlignment="1">
      <alignment horizontal="center" vertical="center"/>
    </xf>
    <xf numFmtId="3" fontId="6" fillId="0" borderId="3" xfId="109" applyNumberFormat="1" applyFont="1" applyBorder="1" applyAlignment="1">
      <alignment vertical="center" wrapText="1"/>
    </xf>
    <xf numFmtId="0" fontId="7" fillId="0" borderId="0" xfId="109" applyFont="1" applyBorder="1" applyAlignment="1">
      <alignment horizontal="left" vertical="center" wrapText="1"/>
    </xf>
    <xf numFmtId="0" fontId="6" fillId="3" borderId="0" xfId="12" applyFont="1" applyFill="1" applyBorder="1" applyAlignment="1">
      <alignment horizontal="left" vertical="center"/>
    </xf>
    <xf numFmtId="0" fontId="7" fillId="0" borderId="0" xfId="12" applyFont="1" applyFill="1" applyBorder="1" applyAlignment="1">
      <alignment horizontal="left" vertical="center"/>
    </xf>
    <xf numFmtId="0" fontId="7" fillId="0" borderId="0" xfId="12" applyFont="1" applyBorder="1" applyAlignment="1">
      <alignment horizontal="left" vertical="center"/>
    </xf>
    <xf numFmtId="0" fontId="6" fillId="0" borderId="0" xfId="109" applyFont="1" applyFill="1" applyBorder="1" applyAlignment="1">
      <alignment horizontal="left" vertical="center" wrapText="1"/>
    </xf>
    <xf numFmtId="0" fontId="6" fillId="0" borderId="0" xfId="109" applyFont="1" applyBorder="1" applyAlignment="1">
      <alignment horizontal="left" vertical="center" wrapText="1"/>
    </xf>
    <xf numFmtId="0" fontId="6" fillId="0" borderId="3" xfId="109" applyFont="1" applyBorder="1" applyAlignment="1">
      <alignment horizontal="left" vertical="center" wrapText="1"/>
    </xf>
    <xf numFmtId="0" fontId="7" fillId="0" borderId="0" xfId="109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109" applyFont="1" applyBorder="1" applyAlignment="1">
      <alignment horizontal="left" vertical="center" wrapText="1"/>
    </xf>
    <xf numFmtId="3" fontId="6" fillId="0" borderId="7" xfId="109" applyNumberFormat="1" applyFont="1" applyBorder="1" applyAlignment="1">
      <alignment vertical="center" wrapText="1"/>
    </xf>
    <xf numFmtId="3" fontId="7" fillId="0" borderId="2" xfId="12" applyNumberFormat="1" applyFont="1" applyFill="1" applyBorder="1" applyAlignment="1">
      <alignment vertical="center"/>
    </xf>
    <xf numFmtId="3" fontId="7" fillId="0" borderId="2" xfId="12" applyNumberFormat="1" applyFont="1" applyBorder="1" applyAlignment="1">
      <alignment vertical="center"/>
    </xf>
    <xf numFmtId="3" fontId="7" fillId="0" borderId="2" xfId="109" applyNumberFormat="1" applyFont="1" applyBorder="1" applyAlignment="1">
      <alignment vertical="center" wrapText="1"/>
    </xf>
    <xf numFmtId="3" fontId="6" fillId="0" borderId="2" xfId="109" applyNumberFormat="1" applyFont="1" applyBorder="1" applyAlignment="1">
      <alignment vertical="center" wrapText="1"/>
    </xf>
    <xf numFmtId="10" fontId="6" fillId="0" borderId="2" xfId="109" applyNumberFormat="1" applyFont="1" applyBorder="1" applyAlignment="1">
      <alignment vertical="center" wrapText="1"/>
    </xf>
    <xf numFmtId="3" fontId="7" fillId="0" borderId="2" xfId="109" applyNumberFormat="1" applyFont="1" applyFill="1" applyBorder="1" applyAlignment="1">
      <alignment vertical="center" wrapText="1"/>
    </xf>
    <xf numFmtId="3" fontId="6" fillId="0" borderId="2" xfId="109" applyNumberFormat="1" applyFont="1" applyFill="1" applyBorder="1" applyAlignment="1">
      <alignment vertical="center" wrapText="1"/>
    </xf>
    <xf numFmtId="3" fontId="6" fillId="0" borderId="15" xfId="109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7" fillId="3" borderId="0" xfId="12" applyNumberFormat="1" applyFont="1" applyFill="1" applyBorder="1" applyAlignment="1">
      <alignment vertical="center"/>
    </xf>
    <xf numFmtId="0" fontId="7" fillId="0" borderId="0" xfId="12" applyFont="1" applyBorder="1" applyAlignment="1">
      <alignment horizontal="left" vertical="center" wrapText="1"/>
    </xf>
    <xf numFmtId="0" fontId="2" fillId="0" borderId="5" xfId="1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12" fillId="3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Alignment="1">
      <alignment wrapText="1"/>
    </xf>
    <xf numFmtId="0" fontId="6" fillId="0" borderId="1" xfId="1" applyFont="1" applyFill="1" applyBorder="1" applyAlignment="1">
      <alignment horizontal="center" wrapText="1"/>
    </xf>
    <xf numFmtId="166" fontId="7" fillId="0" borderId="0" xfId="1" applyNumberFormat="1" applyFont="1" applyFill="1" applyAlignment="1">
      <alignment wrapText="1"/>
    </xf>
    <xf numFmtId="0" fontId="22" fillId="5" borderId="0" xfId="1" applyFont="1" applyFill="1" applyAlignment="1">
      <alignment horizontal="left" vertical="center" wrapText="1"/>
    </xf>
    <xf numFmtId="0" fontId="11" fillId="0" borderId="0" xfId="1" applyFont="1" applyAlignment="1">
      <alignment vertical="center"/>
    </xf>
    <xf numFmtId="0" fontId="20" fillId="0" borderId="0" xfId="1" applyFont="1" applyFill="1" applyAlignment="1">
      <alignment vertical="center"/>
    </xf>
    <xf numFmtId="0" fontId="12" fillId="7" borderId="0" xfId="1" applyFont="1" applyFill="1" applyAlignment="1">
      <alignment vertical="center" wrapText="1"/>
    </xf>
    <xf numFmtId="0" fontId="6" fillId="7" borderId="0" xfId="1" applyFont="1" applyFill="1" applyAlignment="1">
      <alignment horizontal="left" vertical="center" wrapText="1"/>
    </xf>
    <xf numFmtId="0" fontId="6" fillId="7" borderId="0" xfId="109" applyFont="1" applyFill="1" applyBorder="1" applyAlignment="1">
      <alignment horizontal="left" vertical="center" wrapText="1"/>
    </xf>
    <xf numFmtId="0" fontId="8" fillId="7" borderId="0" xfId="0" applyFont="1" applyFill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6" borderId="15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3" fontId="2" fillId="4" borderId="1" xfId="9" applyNumberFormat="1" applyFont="1" applyFill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1" fillId="4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166" fontId="7" fillId="4" borderId="1" xfId="1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0" fontId="15" fillId="0" borderId="1" xfId="1" applyFont="1" applyBorder="1" applyAlignment="1">
      <alignment vertical="center"/>
    </xf>
    <xf numFmtId="167" fontId="15" fillId="0" borderId="1" xfId="1" applyNumberFormat="1" applyFont="1" applyBorder="1" applyAlignment="1">
      <alignment vertical="center"/>
    </xf>
    <xf numFmtId="169" fontId="15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3" fontId="15" fillId="0" borderId="1" xfId="1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3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 indent="1"/>
    </xf>
    <xf numFmtId="166" fontId="6" fillId="0" borderId="1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/>
    </xf>
    <xf numFmtId="0" fontId="8" fillId="0" borderId="0" xfId="1" applyFont="1" applyAlignment="1"/>
    <xf numFmtId="4" fontId="7" fillId="3" borderId="2" xfId="109" applyNumberFormat="1" applyFont="1" applyFill="1" applyBorder="1" applyAlignment="1">
      <alignment vertical="center" wrapText="1"/>
    </xf>
    <xf numFmtId="4" fontId="7" fillId="0" borderId="2" xfId="109" applyNumberFormat="1" applyFont="1" applyFill="1" applyBorder="1" applyAlignment="1">
      <alignment vertical="center" wrapText="1"/>
    </xf>
    <xf numFmtId="4" fontId="6" fillId="0" borderId="2" xfId="109" applyNumberFormat="1" applyFont="1" applyFill="1" applyBorder="1" applyAlignment="1">
      <alignment vertical="center" wrapText="1"/>
    </xf>
    <xf numFmtId="4" fontId="6" fillId="0" borderId="15" xfId="109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10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wrapText="1"/>
    </xf>
    <xf numFmtId="10" fontId="9" fillId="8" borderId="0" xfId="12" applyNumberFormat="1" applyFont="1" applyFill="1" applyBorder="1" applyAlignment="1">
      <alignment vertical="center"/>
    </xf>
    <xf numFmtId="10" fontId="7" fillId="0" borderId="0" xfId="0" applyNumberFormat="1" applyFont="1"/>
    <xf numFmtId="0" fontId="7" fillId="0" borderId="1" xfId="0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right" vertical="center" wrapText="1"/>
    </xf>
    <xf numFmtId="0" fontId="7" fillId="9" borderId="0" xfId="12" applyFont="1" applyFill="1" applyBorder="1" applyAlignment="1">
      <alignment vertical="center"/>
    </xf>
    <xf numFmtId="0" fontId="6" fillId="0" borderId="7" xfId="12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0" xfId="0" applyNumberFormat="1" applyFont="1"/>
    <xf numFmtId="170" fontId="2" fillId="0" borderId="0" xfId="1" applyNumberFormat="1" applyFont="1" applyAlignment="1">
      <alignment vertical="center"/>
    </xf>
    <xf numFmtId="170" fontId="12" fillId="0" borderId="0" xfId="1" applyNumberFormat="1" applyFont="1" applyAlignment="1">
      <alignment vertical="center"/>
    </xf>
    <xf numFmtId="3" fontId="7" fillId="4" borderId="1" xfId="1" applyNumberFormat="1" applyFont="1" applyFill="1" applyBorder="1" applyAlignment="1">
      <alignment horizontal="right" wrapText="1"/>
    </xf>
    <xf numFmtId="1" fontId="7" fillId="4" borderId="1" xfId="1" applyNumberFormat="1" applyFont="1" applyFill="1" applyBorder="1" applyAlignment="1">
      <alignment horizontal="right" wrapText="1"/>
    </xf>
    <xf numFmtId="0" fontId="6" fillId="7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5" xfId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5" xfId="1" applyFont="1" applyBorder="1" applyAlignment="1">
      <alignment vertical="center"/>
    </xf>
    <xf numFmtId="0" fontId="20" fillId="3" borderId="0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20" fillId="3" borderId="7" xfId="1" applyFont="1" applyFill="1" applyBorder="1" applyAlignment="1">
      <alignment horizontal="left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3" fontId="7" fillId="0" borderId="1" xfId="8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6" fillId="0" borderId="1" xfId="8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/>
    </xf>
    <xf numFmtId="3" fontId="15" fillId="0" borderId="1" xfId="8" applyNumberFormat="1" applyFont="1" applyFill="1" applyBorder="1" applyAlignment="1">
      <alignment vertical="center"/>
    </xf>
    <xf numFmtId="3" fontId="7" fillId="4" borderId="1" xfId="8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6" fillId="0" borderId="0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6" fillId="0" borderId="15" xfId="12" applyFont="1" applyBorder="1" applyAlignment="1">
      <alignment horizontal="center" vertical="center"/>
    </xf>
    <xf numFmtId="0" fontId="6" fillId="0" borderId="0" xfId="109" applyFont="1" applyBorder="1" applyAlignment="1">
      <alignment horizontal="justify" vertical="center" wrapText="1"/>
    </xf>
    <xf numFmtId="0" fontId="6" fillId="6" borderId="2" xfId="12" applyFont="1" applyFill="1" applyBorder="1" applyAlignment="1">
      <alignment horizontal="center" vertical="center"/>
    </xf>
    <xf numFmtId="0" fontId="6" fillId="6" borderId="15" xfId="12" applyFont="1" applyFill="1" applyBorder="1" applyAlignment="1">
      <alignment horizontal="center" vertical="center"/>
    </xf>
  </cellXfs>
  <cellStyles count="113">
    <cellStyle name="Ezres 2" xfId="3"/>
    <cellStyle name="Ezres 3" xfId="8"/>
    <cellStyle name="Ezres 4" xfId="9"/>
    <cellStyle name="Ezres 5" xfId="10"/>
    <cellStyle name="Ezres 6" xfId="11"/>
    <cellStyle name="Normál" xfId="0" builtinId="0"/>
    <cellStyle name="Normál 10 2" xfId="12"/>
    <cellStyle name="Normál 10 3" xfId="13"/>
    <cellStyle name="Normál 11 2" xfId="14"/>
    <cellStyle name="Normál 11 3" xfId="15"/>
    <cellStyle name="Normál 12 2" xfId="16"/>
    <cellStyle name="Normál 12 3" xfId="17"/>
    <cellStyle name="Normál 13 2" xfId="18"/>
    <cellStyle name="Normál 13 3" xfId="19"/>
    <cellStyle name="Normál 14 2" xfId="20"/>
    <cellStyle name="Normál 14 3" xfId="21"/>
    <cellStyle name="Normál 15 2" xfId="22"/>
    <cellStyle name="Normál 15 3" xfId="23"/>
    <cellStyle name="Normál 16 2" xfId="24"/>
    <cellStyle name="Normál 16 3" xfId="25"/>
    <cellStyle name="Normál 17 2" xfId="26"/>
    <cellStyle name="Normál 17 3" xfId="27"/>
    <cellStyle name="Normál 18 2" xfId="28"/>
    <cellStyle name="Normál 18 3" xfId="29"/>
    <cellStyle name="Normál 19 2" xfId="30"/>
    <cellStyle name="Normál 19 3" xfId="31"/>
    <cellStyle name="Normál 2" xfId="1"/>
    <cellStyle name="Normál 2 3" xfId="7"/>
    <cellStyle name="Normál 20 2" xfId="32"/>
    <cellStyle name="Normál 20 3" xfId="33"/>
    <cellStyle name="Normál 21 2" xfId="34"/>
    <cellStyle name="Normál 21 3" xfId="35"/>
    <cellStyle name="Normál 22 2" xfId="36"/>
    <cellStyle name="Normál 22 3" xfId="37"/>
    <cellStyle name="Normál 23 2" xfId="38"/>
    <cellStyle name="Normál 23 3" xfId="39"/>
    <cellStyle name="Normál 24 2" xfId="40"/>
    <cellStyle name="Normál 24 3" xfId="41"/>
    <cellStyle name="Normál 25 2" xfId="42"/>
    <cellStyle name="Normál 25 3" xfId="43"/>
    <cellStyle name="Normál 26 2" xfId="44"/>
    <cellStyle name="Normál 26 3" xfId="45"/>
    <cellStyle name="Normál 27 2" xfId="46"/>
    <cellStyle name="Normál 27 3" xfId="47"/>
    <cellStyle name="Normál 28 2" xfId="48"/>
    <cellStyle name="Normál 28 3" xfId="49"/>
    <cellStyle name="Normál 29 2" xfId="50"/>
    <cellStyle name="Normál 29 3" xfId="51"/>
    <cellStyle name="Normál 3" xfId="2"/>
    <cellStyle name="Normál 3 2" xfId="4"/>
    <cellStyle name="Normál 3 2 2" xfId="6"/>
    <cellStyle name="Normál 3 3" xfId="52"/>
    <cellStyle name="Normál 3 4" xfId="108"/>
    <cellStyle name="Normál 30 2" xfId="53"/>
    <cellStyle name="Normál 30 3" xfId="54"/>
    <cellStyle name="Normál 31 2" xfId="55"/>
    <cellStyle name="Normál 31 3" xfId="56"/>
    <cellStyle name="Normál 32 2" xfId="57"/>
    <cellStyle name="Normál 32 3" xfId="58"/>
    <cellStyle name="Normál 33 2" xfId="59"/>
    <cellStyle name="Normál 33 3" xfId="60"/>
    <cellStyle name="Normál 34 2" xfId="61"/>
    <cellStyle name="Normál 34 3" xfId="62"/>
    <cellStyle name="Normál 35 2" xfId="63"/>
    <cellStyle name="Normál 35 3" xfId="64"/>
    <cellStyle name="Normál 36 2" xfId="65"/>
    <cellStyle name="Normál 36 3" xfId="66"/>
    <cellStyle name="Normál 37 2" xfId="67"/>
    <cellStyle name="Normál 37 3" xfId="68"/>
    <cellStyle name="Normál 38 2" xfId="69"/>
    <cellStyle name="Normál 38 3" xfId="70"/>
    <cellStyle name="Normál 39 2" xfId="71"/>
    <cellStyle name="Normál 39 3" xfId="72"/>
    <cellStyle name="Normál 4" xfId="5"/>
    <cellStyle name="Normál 40 2" xfId="73"/>
    <cellStyle name="Normál 40 3" xfId="74"/>
    <cellStyle name="Normál 41 2" xfId="75"/>
    <cellStyle name="Normál 41 3" xfId="76"/>
    <cellStyle name="Normál 42 2" xfId="77"/>
    <cellStyle name="Normál 42 3" xfId="78"/>
    <cellStyle name="Normál 43 2" xfId="79"/>
    <cellStyle name="Normál 43 3" xfId="80"/>
    <cellStyle name="Normál 44 2" xfId="81"/>
    <cellStyle name="Normál 44 3" xfId="82"/>
    <cellStyle name="Normál 45 2" xfId="83"/>
    <cellStyle name="Normál 45 3" xfId="84"/>
    <cellStyle name="Normál 46 2" xfId="85"/>
    <cellStyle name="Normál 46 3" xfId="86"/>
    <cellStyle name="Normál 47 2" xfId="87"/>
    <cellStyle name="Normál 47 3" xfId="88"/>
    <cellStyle name="Normál 48 2" xfId="89"/>
    <cellStyle name="Normál 48 3" xfId="90"/>
    <cellStyle name="Normál 49 2" xfId="91"/>
    <cellStyle name="Normál 49 3" xfId="92"/>
    <cellStyle name="Normál 5" xfId="109"/>
    <cellStyle name="Normál 5 2" xfId="93"/>
    <cellStyle name="Normál 5 3" xfId="94"/>
    <cellStyle name="Normál 50 2" xfId="95"/>
    <cellStyle name="Normál 50 3" xfId="96"/>
    <cellStyle name="Normál 51 2" xfId="97"/>
    <cellStyle name="Normál 51 3" xfId="98"/>
    <cellStyle name="Normál 6" xfId="110"/>
    <cellStyle name="Normál 6 2" xfId="99"/>
    <cellStyle name="Normál 6 3" xfId="100"/>
    <cellStyle name="Normál 7" xfId="111"/>
    <cellStyle name="Normál 7 2" xfId="101"/>
    <cellStyle name="Normál 7 3" xfId="102"/>
    <cellStyle name="Normál 8" xfId="112"/>
    <cellStyle name="Normál 8 2" xfId="103"/>
    <cellStyle name="Normál 8 3" xfId="104"/>
    <cellStyle name="Normál 9 2" xfId="105"/>
    <cellStyle name="Normál 9 3" xfId="106"/>
    <cellStyle name="Normal_Ranking_landfills" xfId="107"/>
  </cellStyles>
  <dxfs count="11"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M46"/>
  <sheetViews>
    <sheetView zoomScaleNormal="100" workbookViewId="0">
      <selection activeCell="I16" sqref="I16"/>
    </sheetView>
  </sheetViews>
  <sheetFormatPr defaultColWidth="8.88671875" defaultRowHeight="10.5"/>
  <cols>
    <col min="1" max="1" width="20.77734375" style="6" customWidth="1"/>
    <col min="2" max="4" width="9.77734375" style="6" customWidth="1"/>
    <col min="5" max="5" width="8.88671875" style="6" customWidth="1"/>
    <col min="6" max="6" width="33.88671875" style="6" customWidth="1"/>
    <col min="7" max="9" width="9.77734375" style="6" customWidth="1"/>
    <col min="10" max="10" width="8.88671875" style="6"/>
    <col min="11" max="11" width="19.6640625" style="6" customWidth="1"/>
    <col min="12" max="12" width="9.77734375" style="6" customWidth="1"/>
    <col min="13" max="16384" width="8.88671875" style="6"/>
  </cols>
  <sheetData>
    <row r="1" spans="1:13" s="174" customFormat="1" ht="12.75">
      <c r="A1" s="173" t="s">
        <v>94</v>
      </c>
      <c r="B1" s="173"/>
      <c r="C1" s="173"/>
      <c r="D1" s="173"/>
      <c r="F1" s="173" t="s">
        <v>253</v>
      </c>
      <c r="G1" s="173"/>
      <c r="H1" s="173"/>
      <c r="I1" s="173"/>
      <c r="K1" s="173" t="s">
        <v>93</v>
      </c>
      <c r="L1" s="173"/>
    </row>
    <row r="2" spans="1:13" ht="12.75">
      <c r="M2" s="174"/>
    </row>
    <row r="3" spans="1:13" ht="12.75">
      <c r="A3" s="175" t="s">
        <v>59</v>
      </c>
      <c r="B3" s="242" t="s">
        <v>269</v>
      </c>
      <c r="C3" s="242"/>
      <c r="D3" s="242"/>
      <c r="F3" s="245" t="s">
        <v>269</v>
      </c>
      <c r="G3" s="245"/>
      <c r="H3" s="245"/>
      <c r="I3" s="176"/>
      <c r="J3" s="177"/>
      <c r="K3" s="239" t="s">
        <v>269</v>
      </c>
      <c r="L3" s="239"/>
      <c r="M3" s="174"/>
    </row>
    <row r="4" spans="1:13" ht="12.75">
      <c r="A4" s="178"/>
      <c r="B4" s="241">
        <v>2020</v>
      </c>
      <c r="C4" s="241"/>
      <c r="D4" s="241"/>
      <c r="E4" s="179"/>
      <c r="F4" s="177"/>
      <c r="G4" s="177"/>
      <c r="H4" s="177"/>
      <c r="I4" s="177"/>
      <c r="J4" s="177"/>
      <c r="K4" s="177"/>
      <c r="L4" s="177"/>
      <c r="M4" s="174"/>
    </row>
    <row r="5" spans="1:13" ht="31.5">
      <c r="A5" s="180" t="s">
        <v>176</v>
      </c>
      <c r="B5" s="25" t="s">
        <v>54</v>
      </c>
      <c r="C5" s="26" t="s">
        <v>153</v>
      </c>
      <c r="D5" s="26" t="s">
        <v>154</v>
      </c>
      <c r="E5" s="179"/>
      <c r="F5" s="246"/>
      <c r="G5" s="243" t="s">
        <v>96</v>
      </c>
      <c r="H5" s="244"/>
      <c r="M5" s="174"/>
    </row>
    <row r="6" spans="1:13">
      <c r="A6" s="169" t="s">
        <v>270</v>
      </c>
      <c r="B6" s="181">
        <v>1349.94</v>
      </c>
      <c r="C6" s="181">
        <v>998.96</v>
      </c>
      <c r="D6" s="181">
        <v>350.98</v>
      </c>
      <c r="E6" s="182"/>
      <c r="F6" s="247"/>
      <c r="G6" s="24" t="s">
        <v>174</v>
      </c>
      <c r="H6" s="24" t="s">
        <v>175</v>
      </c>
      <c r="K6" s="183" t="s">
        <v>91</v>
      </c>
      <c r="L6" s="35"/>
    </row>
    <row r="7" spans="1:13">
      <c r="A7" s="169" t="s">
        <v>271</v>
      </c>
      <c r="B7" s="181">
        <v>0</v>
      </c>
      <c r="C7" s="181">
        <v>0</v>
      </c>
      <c r="D7" s="181">
        <v>0</v>
      </c>
      <c r="E7" s="182"/>
      <c r="F7" s="248"/>
      <c r="G7" s="27">
        <v>2018</v>
      </c>
      <c r="H7" s="27">
        <v>2020</v>
      </c>
      <c r="K7" s="184" t="s">
        <v>90</v>
      </c>
      <c r="L7" s="185">
        <v>6000</v>
      </c>
    </row>
    <row r="8" spans="1:13">
      <c r="A8" s="186" t="s">
        <v>272</v>
      </c>
      <c r="B8" s="181">
        <v>326.33</v>
      </c>
      <c r="C8" s="181">
        <v>212.11</v>
      </c>
      <c r="D8" s="181">
        <v>114.22</v>
      </c>
      <c r="E8" s="182"/>
      <c r="F8" s="187" t="s">
        <v>79</v>
      </c>
      <c r="G8" s="189"/>
      <c r="H8" s="189"/>
      <c r="K8" s="184" t="s">
        <v>89</v>
      </c>
      <c r="L8" s="185">
        <v>6000</v>
      </c>
    </row>
    <row r="9" spans="1:13">
      <c r="A9" s="169" t="s">
        <v>156</v>
      </c>
      <c r="B9" s="181">
        <v>786.89</v>
      </c>
      <c r="C9" s="181">
        <v>480</v>
      </c>
      <c r="D9" s="181">
        <v>306.89</v>
      </c>
      <c r="E9" s="182"/>
      <c r="F9" s="200" t="s">
        <v>78</v>
      </c>
      <c r="G9" s="188">
        <v>24.791658677321113</v>
      </c>
      <c r="H9" s="188">
        <v>25.05</v>
      </c>
    </row>
    <row r="10" spans="1:13">
      <c r="A10" s="169" t="s">
        <v>273</v>
      </c>
      <c r="B10" s="181">
        <v>205.96</v>
      </c>
      <c r="C10" s="181">
        <v>98.86</v>
      </c>
      <c r="D10" s="181">
        <v>107.1</v>
      </c>
      <c r="E10" s="182"/>
      <c r="F10" s="200" t="s">
        <v>170</v>
      </c>
      <c r="G10" s="188">
        <v>52.721827175761319</v>
      </c>
      <c r="H10" s="188">
        <v>65.257020466444544</v>
      </c>
    </row>
    <row r="11" spans="1:13">
      <c r="A11" s="169" t="s">
        <v>274</v>
      </c>
      <c r="B11" s="181">
        <v>153.13999999999999</v>
      </c>
      <c r="C11" s="181">
        <v>104.14</v>
      </c>
      <c r="D11" s="181">
        <v>49</v>
      </c>
      <c r="E11" s="182"/>
      <c r="F11" s="200" t="s">
        <v>77</v>
      </c>
      <c r="G11" s="188">
        <v>1</v>
      </c>
      <c r="H11" s="188">
        <v>1</v>
      </c>
    </row>
    <row r="12" spans="1:13">
      <c r="A12" s="169" t="s">
        <v>275</v>
      </c>
      <c r="B12" s="181">
        <v>669.11</v>
      </c>
      <c r="C12" s="181">
        <v>247.57</v>
      </c>
      <c r="D12" s="181">
        <v>421.54</v>
      </c>
      <c r="E12" s="182"/>
      <c r="F12" s="200" t="s">
        <v>171</v>
      </c>
      <c r="G12" s="188">
        <v>133.41526520051744</v>
      </c>
      <c r="H12" s="188">
        <v>96.413043478260875</v>
      </c>
    </row>
    <row r="13" spans="1:13">
      <c r="A13" s="169" t="s">
        <v>276</v>
      </c>
      <c r="B13" s="181">
        <v>40.08</v>
      </c>
      <c r="C13" s="181">
        <v>28.86</v>
      </c>
      <c r="D13" s="181">
        <v>11.22</v>
      </c>
      <c r="E13" s="182"/>
      <c r="F13" s="187" t="s">
        <v>172</v>
      </c>
      <c r="G13" s="189"/>
      <c r="H13" s="189"/>
    </row>
    <row r="14" spans="1:13">
      <c r="A14" s="169" t="s">
        <v>277</v>
      </c>
      <c r="B14" s="181">
        <v>926.38</v>
      </c>
      <c r="C14" s="181">
        <v>648.47</v>
      </c>
      <c r="D14" s="181">
        <v>277.91000000000003</v>
      </c>
      <c r="E14" s="182"/>
      <c r="F14" s="200" t="s">
        <v>42</v>
      </c>
      <c r="G14" s="188">
        <v>5</v>
      </c>
      <c r="H14" s="188">
        <v>5</v>
      </c>
    </row>
    <row r="15" spans="1:13">
      <c r="A15" s="169" t="s">
        <v>278</v>
      </c>
      <c r="B15" s="181">
        <v>327.35000000000002</v>
      </c>
      <c r="C15" s="181">
        <v>327.35000000000002</v>
      </c>
      <c r="D15" s="181">
        <v>0</v>
      </c>
      <c r="E15" s="182"/>
      <c r="F15" s="200" t="s">
        <v>173</v>
      </c>
      <c r="G15" s="188">
        <v>10</v>
      </c>
      <c r="H15" s="188">
        <v>10</v>
      </c>
    </row>
    <row r="16" spans="1:13">
      <c r="A16" s="190" t="s">
        <v>95</v>
      </c>
      <c r="B16" s="191">
        <f>SUM(B6:B15)</f>
        <v>4785.18</v>
      </c>
      <c r="C16" s="191">
        <f t="shared" ref="C16:D16" si="0">SUM(C6:C15)</f>
        <v>3146.32</v>
      </c>
      <c r="D16" s="191">
        <f t="shared" si="0"/>
        <v>1638.8600000000001</v>
      </c>
      <c r="E16" s="192"/>
      <c r="F16" s="200" t="s">
        <v>169</v>
      </c>
      <c r="G16" s="188">
        <v>-3</v>
      </c>
      <c r="H16" s="188">
        <v>-1</v>
      </c>
    </row>
    <row r="17" spans="1:9">
      <c r="A17" s="144"/>
      <c r="B17" s="144"/>
      <c r="C17" s="144"/>
      <c r="D17" s="144"/>
      <c r="E17" s="144"/>
    </row>
    <row r="18" spans="1:9">
      <c r="A18" s="175" t="s">
        <v>137</v>
      </c>
      <c r="B18" s="145" t="str">
        <f>$B$3</f>
        <v>2018. évi árszinten</v>
      </c>
      <c r="C18" s="145"/>
      <c r="D18" s="145"/>
    </row>
    <row r="19" spans="1:9">
      <c r="A19" s="178"/>
      <c r="B19" s="240">
        <f>Alap1_működés!B$4</f>
        <v>2020</v>
      </c>
      <c r="C19" s="240"/>
      <c r="D19" s="240"/>
      <c r="F19" s="10" t="s">
        <v>137</v>
      </c>
    </row>
    <row r="20" spans="1:9" ht="31.5">
      <c r="A20" s="180" t="s">
        <v>176</v>
      </c>
      <c r="B20" s="25" t="s">
        <v>54</v>
      </c>
      <c r="C20" s="26" t="s">
        <v>153</v>
      </c>
      <c r="D20" s="26" t="s">
        <v>154</v>
      </c>
      <c r="E20" s="179"/>
      <c r="F20" s="193"/>
      <c r="G20" s="172" t="s">
        <v>96</v>
      </c>
      <c r="H20" s="171" t="s">
        <v>251</v>
      </c>
      <c r="I20" s="171" t="s">
        <v>252</v>
      </c>
    </row>
    <row r="21" spans="1:9">
      <c r="A21" s="169" t="s">
        <v>270</v>
      </c>
      <c r="B21" s="181">
        <v>1344.78</v>
      </c>
      <c r="C21" s="181">
        <v>995.14</v>
      </c>
      <c r="D21" s="181">
        <v>349.64</v>
      </c>
      <c r="F21" s="193"/>
      <c r="G21" s="172">
        <f>$H7</f>
        <v>2020</v>
      </c>
      <c r="H21" s="172">
        <f t="shared" ref="H21:I21" si="1">$H7</f>
        <v>2020</v>
      </c>
      <c r="I21" s="172">
        <f t="shared" si="1"/>
        <v>2020</v>
      </c>
    </row>
    <row r="22" spans="1:9">
      <c r="A22" s="169" t="s">
        <v>271</v>
      </c>
      <c r="B22" s="181">
        <v>103.61</v>
      </c>
      <c r="C22" s="181">
        <v>59.06</v>
      </c>
      <c r="D22" s="181">
        <v>44.55</v>
      </c>
      <c r="F22" s="187" t="s">
        <v>79</v>
      </c>
      <c r="G22" s="189"/>
      <c r="H22" s="189"/>
      <c r="I22" s="172"/>
    </row>
    <row r="23" spans="1:9">
      <c r="A23" s="169" t="s">
        <v>272</v>
      </c>
      <c r="B23" s="181">
        <v>458.95</v>
      </c>
      <c r="C23" s="181">
        <v>298.32</v>
      </c>
      <c r="D23" s="181">
        <v>160.63</v>
      </c>
      <c r="F23" s="200" t="s">
        <v>78</v>
      </c>
      <c r="G23" s="189">
        <f>H9</f>
        <v>25.05</v>
      </c>
      <c r="H23" s="170">
        <f>Működés_PE!E50</f>
        <v>1692.7075488600001</v>
      </c>
      <c r="I23" s="170">
        <f>Működés_PE!E24</f>
        <v>42</v>
      </c>
    </row>
    <row r="24" spans="1:9">
      <c r="A24" s="169" t="s">
        <v>156</v>
      </c>
      <c r="B24" s="181">
        <v>951.29</v>
      </c>
      <c r="C24" s="181">
        <v>580.29</v>
      </c>
      <c r="D24" s="181">
        <v>371</v>
      </c>
      <c r="F24" s="200" t="s">
        <v>170</v>
      </c>
      <c r="G24" s="189">
        <f t="shared" ref="G24:G30" si="2">H10</f>
        <v>65.257020466444544</v>
      </c>
      <c r="H24" s="170">
        <f>Működés_PE!E51</f>
        <v>11764.364986920002</v>
      </c>
      <c r="I24" s="170">
        <f>Működés_PE!E25</f>
        <v>768</v>
      </c>
    </row>
    <row r="25" spans="1:9">
      <c r="A25" s="169" t="s">
        <v>273</v>
      </c>
      <c r="B25" s="181">
        <v>260.89</v>
      </c>
      <c r="C25" s="181">
        <v>125.23</v>
      </c>
      <c r="D25" s="181">
        <v>135.66</v>
      </c>
      <c r="F25" s="200" t="s">
        <v>77</v>
      </c>
      <c r="G25" s="189">
        <f t="shared" si="2"/>
        <v>1</v>
      </c>
      <c r="H25" s="170">
        <f>Működés_PE!E52</f>
        <v>1341.4962927000001</v>
      </c>
      <c r="I25" s="170">
        <f>Működés_PE!E26</f>
        <v>1</v>
      </c>
    </row>
    <row r="26" spans="1:9">
      <c r="A26" s="169" t="s">
        <v>274</v>
      </c>
      <c r="B26" s="181">
        <v>226.55</v>
      </c>
      <c r="C26" s="181">
        <v>154.05000000000001</v>
      </c>
      <c r="D26" s="181">
        <v>72.5</v>
      </c>
      <c r="F26" s="200" t="s">
        <v>171</v>
      </c>
      <c r="G26" s="189">
        <f t="shared" si="2"/>
        <v>96.413043478260875</v>
      </c>
      <c r="H26" s="170">
        <f>Működés_PE!E53</f>
        <v>3155.5398323999998</v>
      </c>
      <c r="I26" s="170">
        <f>Működés_PE!E27</f>
        <v>304</v>
      </c>
    </row>
    <row r="27" spans="1:9">
      <c r="A27" s="169" t="s">
        <v>279</v>
      </c>
      <c r="B27" s="181">
        <v>840.84</v>
      </c>
      <c r="C27" s="181">
        <v>311.11</v>
      </c>
      <c r="D27" s="181">
        <v>529.73</v>
      </c>
      <c r="F27" s="187" t="s">
        <v>172</v>
      </c>
      <c r="G27" s="189"/>
      <c r="H27" s="170"/>
      <c r="I27" s="170"/>
    </row>
    <row r="28" spans="1:9">
      <c r="A28" s="169" t="s">
        <v>276</v>
      </c>
      <c r="B28" s="181">
        <v>93.26</v>
      </c>
      <c r="C28" s="181">
        <v>67.150000000000006</v>
      </c>
      <c r="D28" s="181">
        <v>26.11</v>
      </c>
      <c r="F28" s="200" t="s">
        <v>42</v>
      </c>
      <c r="G28" s="189">
        <f t="shared" si="2"/>
        <v>5</v>
      </c>
      <c r="H28" s="170">
        <f>Működés_PE!E55</f>
        <v>10277.994081801602</v>
      </c>
      <c r="I28" s="170">
        <f>Működés_PE!E29</f>
        <v>51</v>
      </c>
    </row>
    <row r="29" spans="1:9">
      <c r="A29" s="169" t="s">
        <v>277</v>
      </c>
      <c r="B29" s="181">
        <v>556.66999999999996</v>
      </c>
      <c r="C29" s="181">
        <v>389.67</v>
      </c>
      <c r="D29" s="181">
        <v>167</v>
      </c>
      <c r="F29" s="200" t="s">
        <v>173</v>
      </c>
      <c r="G29" s="189">
        <f t="shared" si="2"/>
        <v>10</v>
      </c>
      <c r="H29" s="170">
        <f>Működés_PE!E56</f>
        <v>203.36308099199996</v>
      </c>
      <c r="I29" s="170">
        <f>Működés_PE!E30</f>
        <v>2</v>
      </c>
    </row>
    <row r="30" spans="1:9">
      <c r="A30" s="169" t="s">
        <v>278</v>
      </c>
      <c r="B30" s="181">
        <v>342.78</v>
      </c>
      <c r="C30" s="181">
        <v>342.78</v>
      </c>
      <c r="D30" s="181">
        <v>0</v>
      </c>
      <c r="F30" s="200" t="s">
        <v>169</v>
      </c>
      <c r="G30" s="189">
        <f t="shared" si="2"/>
        <v>-1</v>
      </c>
      <c r="H30" s="170">
        <f>Működés_PE!E57</f>
        <v>40264.57462206269</v>
      </c>
      <c r="I30" s="170">
        <f>Működés_PE!E31</f>
        <v>-40</v>
      </c>
    </row>
    <row r="31" spans="1:9">
      <c r="A31" s="190" t="s">
        <v>95</v>
      </c>
      <c r="B31" s="194">
        <f>SUM(B21:B30)</f>
        <v>5179.62</v>
      </c>
      <c r="C31" s="194">
        <f t="shared" ref="C31:D31" si="3">SUM(C21:C30)</f>
        <v>3322.8</v>
      </c>
      <c r="D31" s="194">
        <f t="shared" si="3"/>
        <v>1856.82</v>
      </c>
      <c r="F31" s="203" t="s">
        <v>54</v>
      </c>
      <c r="G31" s="201"/>
      <c r="H31" s="202">
        <f>SUM(H23:H30)</f>
        <v>68700.040445736289</v>
      </c>
      <c r="I31" s="202">
        <f>SUM(I23:I30)</f>
        <v>1128</v>
      </c>
    </row>
    <row r="33" spans="1:5" ht="21">
      <c r="A33" s="195" t="s">
        <v>136</v>
      </c>
      <c r="B33" s="145" t="str">
        <f>$B$3</f>
        <v>2018. évi árszinten</v>
      </c>
      <c r="C33" s="145"/>
      <c r="D33" s="145"/>
    </row>
    <row r="34" spans="1:5">
      <c r="A34" s="196"/>
      <c r="B34" s="240">
        <f>Alap1_működés!B$4</f>
        <v>2020</v>
      </c>
      <c r="C34" s="240"/>
      <c r="D34" s="240"/>
    </row>
    <row r="35" spans="1:5" ht="31.5">
      <c r="A35" s="180" t="s">
        <v>176</v>
      </c>
      <c r="B35" s="25" t="s">
        <v>54</v>
      </c>
      <c r="C35" s="26" t="s">
        <v>153</v>
      </c>
      <c r="D35" s="26" t="s">
        <v>154</v>
      </c>
      <c r="E35" s="179"/>
    </row>
    <row r="36" spans="1:5">
      <c r="A36" s="196" t="str">
        <f>A6</f>
        <v>Vegyes gyűjtés</v>
      </c>
      <c r="B36" s="197">
        <f t="shared" ref="B36:D45" si="4">B21-B6</f>
        <v>-5.1600000000000819</v>
      </c>
      <c r="C36" s="197">
        <f t="shared" si="4"/>
        <v>-3.82000000000005</v>
      </c>
      <c r="D36" s="197">
        <f t="shared" si="4"/>
        <v>-1.3400000000000318</v>
      </c>
    </row>
    <row r="37" spans="1:5">
      <c r="A37" s="196" t="str">
        <f t="shared" ref="A37:A45" si="5">A7</f>
        <v>Átrakás (szállítással)</v>
      </c>
      <c r="B37" s="197">
        <f t="shared" si="4"/>
        <v>103.61</v>
      </c>
      <c r="C37" s="197">
        <f t="shared" si="4"/>
        <v>59.06</v>
      </c>
      <c r="D37" s="197">
        <f t="shared" si="4"/>
        <v>44.55</v>
      </c>
    </row>
    <row r="38" spans="1:5">
      <c r="A38" s="196" t="str">
        <f t="shared" si="5"/>
        <v>Elkülönített gyűjtés</v>
      </c>
      <c r="B38" s="197">
        <f t="shared" si="4"/>
        <v>132.62</v>
      </c>
      <c r="C38" s="197">
        <f t="shared" si="4"/>
        <v>86.20999999999998</v>
      </c>
      <c r="D38" s="197">
        <f t="shared" si="4"/>
        <v>46.41</v>
      </c>
    </row>
    <row r="39" spans="1:5">
      <c r="A39" s="196" t="str">
        <f t="shared" si="5"/>
        <v>Biohulladék gyűjtés</v>
      </c>
      <c r="B39" s="197">
        <f t="shared" si="4"/>
        <v>164.39999999999998</v>
      </c>
      <c r="C39" s="197">
        <f t="shared" si="4"/>
        <v>100.28999999999996</v>
      </c>
      <c r="D39" s="197">
        <f t="shared" si="4"/>
        <v>64.110000000000014</v>
      </c>
    </row>
    <row r="40" spans="1:5">
      <c r="A40" s="196" t="str">
        <f t="shared" si="5"/>
        <v>Komposztálás</v>
      </c>
      <c r="B40" s="197">
        <f t="shared" si="4"/>
        <v>54.929999999999978</v>
      </c>
      <c r="C40" s="197">
        <f t="shared" si="4"/>
        <v>26.370000000000005</v>
      </c>
      <c r="D40" s="197">
        <f t="shared" si="4"/>
        <v>28.560000000000002</v>
      </c>
    </row>
    <row r="41" spans="1:5">
      <c r="A41" s="196" t="str">
        <f t="shared" si="5"/>
        <v>Válogatás</v>
      </c>
      <c r="B41" s="197">
        <f t="shared" si="4"/>
        <v>73.410000000000025</v>
      </c>
      <c r="C41" s="197">
        <f t="shared" si="4"/>
        <v>49.910000000000011</v>
      </c>
      <c r="D41" s="197">
        <f t="shared" si="4"/>
        <v>23.5</v>
      </c>
    </row>
    <row r="42" spans="1:5">
      <c r="A42" s="196" t="str">
        <f t="shared" si="5"/>
        <v>Mechanikai - Biológiai kezelés</v>
      </c>
      <c r="B42" s="197">
        <f t="shared" si="4"/>
        <v>171.73000000000002</v>
      </c>
      <c r="C42" s="197">
        <f t="shared" si="4"/>
        <v>63.54000000000002</v>
      </c>
      <c r="D42" s="197">
        <f t="shared" si="4"/>
        <v>108.19</v>
      </c>
    </row>
    <row r="43" spans="1:5">
      <c r="A43" s="196" t="str">
        <f t="shared" si="5"/>
        <v>Égetésre átadás (szállítással)</v>
      </c>
      <c r="B43" s="197">
        <f t="shared" si="4"/>
        <v>53.180000000000007</v>
      </c>
      <c r="C43" s="197">
        <f t="shared" si="4"/>
        <v>38.290000000000006</v>
      </c>
      <c r="D43" s="197">
        <f t="shared" si="4"/>
        <v>14.889999999999999</v>
      </c>
    </row>
    <row r="44" spans="1:5">
      <c r="A44" s="196" t="str">
        <f t="shared" si="5"/>
        <v>Lerakás</v>
      </c>
      <c r="B44" s="197">
        <f t="shared" si="4"/>
        <v>-369.71000000000004</v>
      </c>
      <c r="C44" s="197">
        <f t="shared" si="4"/>
        <v>-258.8</v>
      </c>
      <c r="D44" s="197">
        <f t="shared" si="4"/>
        <v>-110.91000000000003</v>
      </c>
    </row>
    <row r="45" spans="1:5">
      <c r="A45" s="196" t="str">
        <f t="shared" si="5"/>
        <v>Üzemi általános költségek</v>
      </c>
      <c r="B45" s="197">
        <f t="shared" si="4"/>
        <v>15.42999999999995</v>
      </c>
      <c r="C45" s="197">
        <f t="shared" si="4"/>
        <v>15.42999999999995</v>
      </c>
      <c r="D45" s="197">
        <f t="shared" si="4"/>
        <v>0</v>
      </c>
    </row>
    <row r="46" spans="1:5">
      <c r="A46" s="198" t="s">
        <v>95</v>
      </c>
      <c r="B46" s="199">
        <f>SUM(B36:B45)</f>
        <v>394.43999999999994</v>
      </c>
      <c r="C46" s="199">
        <f t="shared" ref="C46:D46" si="6">SUM(C36:C45)</f>
        <v>176.4799999999999</v>
      </c>
      <c r="D46" s="199">
        <f t="shared" si="6"/>
        <v>217.95999999999992</v>
      </c>
    </row>
  </sheetData>
  <sheetProtection password="8DAD" sheet="1" objects="1" scenarios="1" selectLockedCells="1" selectUnlockedCells="1"/>
  <mergeCells count="8">
    <mergeCell ref="K3:L3"/>
    <mergeCell ref="B34:D34"/>
    <mergeCell ref="B19:D19"/>
    <mergeCell ref="B4:D4"/>
    <mergeCell ref="B3:D3"/>
    <mergeCell ref="G5:H5"/>
    <mergeCell ref="F3:H3"/>
    <mergeCell ref="F5:F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/>
  <dimension ref="A2:AE100"/>
  <sheetViews>
    <sheetView topLeftCell="A4" zoomScaleNormal="100" workbookViewId="0">
      <selection activeCell="C24" sqref="C24"/>
    </sheetView>
  </sheetViews>
  <sheetFormatPr defaultColWidth="8.88671875" defaultRowHeight="10.5"/>
  <cols>
    <col min="1" max="1" width="31.6640625" style="12" customWidth="1"/>
    <col min="2" max="31" width="6.77734375" style="12" customWidth="1"/>
    <col min="32" max="16384" width="8.88671875" style="12"/>
  </cols>
  <sheetData>
    <row r="2" spans="1:31" ht="12.75">
      <c r="A2" s="207" t="s">
        <v>258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1">
      <c r="A3" s="141" t="s">
        <v>119</v>
      </c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4">
        <v>2023</v>
      </c>
      <c r="H3" s="14">
        <v>2024</v>
      </c>
      <c r="I3" s="14">
        <v>2025</v>
      </c>
      <c r="J3" s="14">
        <v>2026</v>
      </c>
      <c r="K3" s="14">
        <v>2027</v>
      </c>
      <c r="L3" s="14">
        <v>2028</v>
      </c>
      <c r="M3" s="14">
        <v>2029</v>
      </c>
      <c r="N3" s="14">
        <v>2030</v>
      </c>
      <c r="O3" s="14">
        <v>2031</v>
      </c>
      <c r="P3" s="14">
        <v>2032</v>
      </c>
      <c r="Q3" s="14">
        <v>2033</v>
      </c>
      <c r="R3" s="14">
        <v>2034</v>
      </c>
      <c r="S3" s="14">
        <v>2035</v>
      </c>
      <c r="T3" s="14">
        <v>2036</v>
      </c>
      <c r="U3" s="14">
        <v>2037</v>
      </c>
      <c r="V3" s="14">
        <v>2038</v>
      </c>
      <c r="W3" s="14">
        <v>2039</v>
      </c>
      <c r="X3" s="14">
        <v>2040</v>
      </c>
      <c r="Y3" s="14">
        <v>2041</v>
      </c>
      <c r="Z3" s="14">
        <v>2042</v>
      </c>
      <c r="AA3" s="14">
        <v>2043</v>
      </c>
      <c r="AB3" s="14">
        <v>2044</v>
      </c>
      <c r="AC3" s="14">
        <v>2045</v>
      </c>
      <c r="AD3" s="14">
        <v>2046</v>
      </c>
      <c r="AE3" s="14">
        <v>2047</v>
      </c>
    </row>
    <row r="4" spans="1:31">
      <c r="A4" s="5" t="s">
        <v>118</v>
      </c>
      <c r="B4" s="228">
        <v>0</v>
      </c>
      <c r="C4" s="228">
        <v>0</v>
      </c>
      <c r="D4" s="228">
        <v>0</v>
      </c>
      <c r="E4" s="228">
        <v>0</v>
      </c>
      <c r="F4" s="228">
        <v>0</v>
      </c>
      <c r="G4" s="228">
        <v>0</v>
      </c>
      <c r="H4" s="228">
        <v>0</v>
      </c>
      <c r="I4" s="228">
        <v>0</v>
      </c>
      <c r="J4" s="228">
        <v>0</v>
      </c>
      <c r="K4" s="228">
        <v>0</v>
      </c>
      <c r="L4" s="228">
        <v>0</v>
      </c>
      <c r="M4" s="228">
        <v>0</v>
      </c>
      <c r="N4" s="228">
        <v>0</v>
      </c>
      <c r="O4" s="228">
        <v>0</v>
      </c>
      <c r="P4" s="228">
        <v>0</v>
      </c>
      <c r="Q4" s="228">
        <v>0</v>
      </c>
      <c r="R4" s="228">
        <v>0</v>
      </c>
      <c r="S4" s="228">
        <v>0</v>
      </c>
      <c r="T4" s="228">
        <v>0</v>
      </c>
      <c r="U4" s="228">
        <v>0</v>
      </c>
      <c r="V4" s="228">
        <v>0</v>
      </c>
      <c r="W4" s="228">
        <v>0</v>
      </c>
      <c r="X4" s="228">
        <v>0</v>
      </c>
      <c r="Y4" s="228">
        <v>0</v>
      </c>
      <c r="Z4" s="228">
        <v>0</v>
      </c>
      <c r="AA4" s="228">
        <v>0</v>
      </c>
      <c r="AB4" s="228">
        <v>0</v>
      </c>
      <c r="AC4" s="228">
        <v>0</v>
      </c>
      <c r="AD4" s="228">
        <v>0</v>
      </c>
      <c r="AE4" s="228">
        <v>0</v>
      </c>
    </row>
    <row r="5" spans="1:31">
      <c r="A5" s="5" t="s">
        <v>117</v>
      </c>
      <c r="B5" s="228">
        <v>40015.369200000001</v>
      </c>
      <c r="C5" s="228">
        <v>40015.369200000001</v>
      </c>
      <c r="D5" s="228">
        <v>40015.369200000001</v>
      </c>
      <c r="E5" s="228">
        <v>40015.369200000001</v>
      </c>
      <c r="F5" s="228">
        <v>40015.369200000001</v>
      </c>
      <c r="G5" s="228">
        <v>40015.369200000001</v>
      </c>
      <c r="H5" s="228">
        <v>40015.369200000001</v>
      </c>
      <c r="I5" s="228">
        <v>40015.369200000001</v>
      </c>
      <c r="J5" s="228">
        <v>40015.369200000001</v>
      </c>
      <c r="K5" s="228">
        <v>40015.369200000001</v>
      </c>
      <c r="L5" s="228">
        <v>40015.369200000001</v>
      </c>
      <c r="M5" s="228">
        <v>40015.369200000001</v>
      </c>
      <c r="N5" s="228">
        <v>40015.369200000001</v>
      </c>
      <c r="O5" s="228">
        <v>40015.369200000001</v>
      </c>
      <c r="P5" s="228">
        <v>40015.369200000001</v>
      </c>
      <c r="Q5" s="228">
        <v>40015.369200000001</v>
      </c>
      <c r="R5" s="228">
        <v>40015.369200000001</v>
      </c>
      <c r="S5" s="228">
        <v>40015.369200000001</v>
      </c>
      <c r="T5" s="228">
        <v>40015.369200000001</v>
      </c>
      <c r="U5" s="228">
        <v>40015.369200000001</v>
      </c>
      <c r="V5" s="228">
        <v>40015.369200000001</v>
      </c>
      <c r="W5" s="228">
        <v>40015.369200000001</v>
      </c>
      <c r="X5" s="228">
        <v>40015.369200000001</v>
      </c>
      <c r="Y5" s="228">
        <v>40015.369200000001</v>
      </c>
      <c r="Z5" s="228">
        <v>40015.369200000001</v>
      </c>
      <c r="AA5" s="228">
        <v>40015.369200000001</v>
      </c>
      <c r="AB5" s="228">
        <v>40015.369200000001</v>
      </c>
      <c r="AC5" s="228">
        <v>40015.369200000001</v>
      </c>
      <c r="AD5" s="228">
        <v>40015.369200000001</v>
      </c>
      <c r="AE5" s="228">
        <v>40015.369200000001</v>
      </c>
    </row>
    <row r="6" spans="1:31">
      <c r="A6" s="13" t="s">
        <v>116</v>
      </c>
      <c r="B6" s="228">
        <v>3432.9291999999991</v>
      </c>
      <c r="C6" s="228">
        <v>3432.9291999999991</v>
      </c>
      <c r="D6" s="228">
        <v>3432.9291999999991</v>
      </c>
      <c r="E6" s="228">
        <v>3432.9291999999991</v>
      </c>
      <c r="F6" s="228">
        <v>3432.9291999999991</v>
      </c>
      <c r="G6" s="228">
        <v>3432.9291999999991</v>
      </c>
      <c r="H6" s="228">
        <v>3432.9291999999991</v>
      </c>
      <c r="I6" s="228">
        <v>3432.9291999999991</v>
      </c>
      <c r="J6" s="228">
        <v>3432.9291999999991</v>
      </c>
      <c r="K6" s="228">
        <v>3432.9291999999991</v>
      </c>
      <c r="L6" s="228">
        <v>3432.9291999999991</v>
      </c>
      <c r="M6" s="228">
        <v>3432.9291999999991</v>
      </c>
      <c r="N6" s="228">
        <v>3432.9291999999991</v>
      </c>
      <c r="O6" s="228">
        <v>3432.9291999999991</v>
      </c>
      <c r="P6" s="228">
        <v>3432.9291999999991</v>
      </c>
      <c r="Q6" s="228">
        <v>3432.9291999999991</v>
      </c>
      <c r="R6" s="228">
        <v>3432.9291999999991</v>
      </c>
      <c r="S6" s="228">
        <v>3432.9291999999991</v>
      </c>
      <c r="T6" s="228">
        <v>3432.9291999999991</v>
      </c>
      <c r="U6" s="228">
        <v>3432.9291999999991</v>
      </c>
      <c r="V6" s="228">
        <v>3432.9291999999991</v>
      </c>
      <c r="W6" s="228">
        <v>3432.9291999999991</v>
      </c>
      <c r="X6" s="228">
        <v>3432.9291999999991</v>
      </c>
      <c r="Y6" s="228">
        <v>3432.9291999999991</v>
      </c>
      <c r="Z6" s="228">
        <v>3432.9291999999991</v>
      </c>
      <c r="AA6" s="228">
        <v>3432.9291999999991</v>
      </c>
      <c r="AB6" s="228">
        <v>3432.9291999999991</v>
      </c>
      <c r="AC6" s="228">
        <v>3432.9291999999991</v>
      </c>
      <c r="AD6" s="228">
        <v>3432.9291999999991</v>
      </c>
      <c r="AE6" s="228">
        <v>3432.9291999999991</v>
      </c>
    </row>
    <row r="7" spans="1:31">
      <c r="A7" s="13" t="s">
        <v>115</v>
      </c>
      <c r="B7" s="228">
        <v>3332.3604</v>
      </c>
      <c r="C7" s="228">
        <v>3332.3604</v>
      </c>
      <c r="D7" s="228">
        <v>3332.3604</v>
      </c>
      <c r="E7" s="228">
        <v>3332.3604</v>
      </c>
      <c r="F7" s="228">
        <v>3332.3604</v>
      </c>
      <c r="G7" s="228">
        <v>3332.3604</v>
      </c>
      <c r="H7" s="228">
        <v>3332.3604</v>
      </c>
      <c r="I7" s="228">
        <v>3332.3604</v>
      </c>
      <c r="J7" s="228">
        <v>3332.3604</v>
      </c>
      <c r="K7" s="228">
        <v>3332.3604</v>
      </c>
      <c r="L7" s="228">
        <v>3332.3604</v>
      </c>
      <c r="M7" s="228">
        <v>3332.3604</v>
      </c>
      <c r="N7" s="228">
        <v>3332.3604</v>
      </c>
      <c r="O7" s="228">
        <v>3332.3604</v>
      </c>
      <c r="P7" s="228">
        <v>3332.3604</v>
      </c>
      <c r="Q7" s="228">
        <v>3332.3604</v>
      </c>
      <c r="R7" s="228">
        <v>3332.3604</v>
      </c>
      <c r="S7" s="228">
        <v>3332.3604</v>
      </c>
      <c r="T7" s="228">
        <v>3332.3604</v>
      </c>
      <c r="U7" s="228">
        <v>3332.3604</v>
      </c>
      <c r="V7" s="228">
        <v>3332.3604</v>
      </c>
      <c r="W7" s="228">
        <v>3332.3604</v>
      </c>
      <c r="X7" s="228">
        <v>3332.3604</v>
      </c>
      <c r="Y7" s="228">
        <v>3332.3604</v>
      </c>
      <c r="Z7" s="228">
        <v>3332.3604</v>
      </c>
      <c r="AA7" s="228">
        <v>3332.3604</v>
      </c>
      <c r="AB7" s="228">
        <v>3332.3604</v>
      </c>
      <c r="AC7" s="228">
        <v>3332.3604</v>
      </c>
      <c r="AD7" s="228">
        <v>3332.3604</v>
      </c>
      <c r="AE7" s="228">
        <v>3332.3604</v>
      </c>
    </row>
    <row r="8" spans="1:31">
      <c r="A8" s="13" t="s">
        <v>114</v>
      </c>
      <c r="B8" s="228">
        <v>3255.3209599999996</v>
      </c>
      <c r="C8" s="228">
        <v>3255.3209599999996</v>
      </c>
      <c r="D8" s="228">
        <v>3255.3209599999996</v>
      </c>
      <c r="E8" s="228">
        <v>3255.3209599999996</v>
      </c>
      <c r="F8" s="228">
        <v>3255.3209599999996</v>
      </c>
      <c r="G8" s="228">
        <v>3255.3209599999996</v>
      </c>
      <c r="H8" s="228">
        <v>3255.3209599999996</v>
      </c>
      <c r="I8" s="228">
        <v>3255.3209599999996</v>
      </c>
      <c r="J8" s="228">
        <v>3255.3209599999996</v>
      </c>
      <c r="K8" s="228">
        <v>3255.3209599999996</v>
      </c>
      <c r="L8" s="228">
        <v>3255.3209599999996</v>
      </c>
      <c r="M8" s="228">
        <v>3255.3209599999996</v>
      </c>
      <c r="N8" s="228">
        <v>3255.3209599999996</v>
      </c>
      <c r="O8" s="228">
        <v>3255.3209599999996</v>
      </c>
      <c r="P8" s="228">
        <v>3255.3209599999996</v>
      </c>
      <c r="Q8" s="228">
        <v>3255.3209599999996</v>
      </c>
      <c r="R8" s="228">
        <v>3255.3209599999996</v>
      </c>
      <c r="S8" s="228">
        <v>3255.3209599999996</v>
      </c>
      <c r="T8" s="228">
        <v>3255.3209599999996</v>
      </c>
      <c r="U8" s="228">
        <v>3255.3209599999996</v>
      </c>
      <c r="V8" s="228">
        <v>3255.3209599999996</v>
      </c>
      <c r="W8" s="228">
        <v>3255.3209599999996</v>
      </c>
      <c r="X8" s="228">
        <v>3255.3209599999996</v>
      </c>
      <c r="Y8" s="228">
        <v>3255.3209599999996</v>
      </c>
      <c r="Z8" s="228">
        <v>3255.3209599999996</v>
      </c>
      <c r="AA8" s="228">
        <v>3255.3209599999996</v>
      </c>
      <c r="AB8" s="228">
        <v>3255.3209599999996</v>
      </c>
      <c r="AC8" s="228">
        <v>3255.3209599999996</v>
      </c>
      <c r="AD8" s="228">
        <v>3255.3209599999996</v>
      </c>
      <c r="AE8" s="228">
        <v>3255.3209599999996</v>
      </c>
    </row>
    <row r="9" spans="1:31">
      <c r="A9" s="13" t="s">
        <v>113</v>
      </c>
      <c r="B9" s="228">
        <v>3172.1496000000002</v>
      </c>
      <c r="C9" s="228">
        <v>3172.1496000000002</v>
      </c>
      <c r="D9" s="228">
        <v>3172.1496000000002</v>
      </c>
      <c r="E9" s="228">
        <v>3172.1496000000002</v>
      </c>
      <c r="F9" s="228">
        <v>3172.1496000000002</v>
      </c>
      <c r="G9" s="228">
        <v>3172.1496000000002</v>
      </c>
      <c r="H9" s="228">
        <v>3172.1496000000002</v>
      </c>
      <c r="I9" s="228">
        <v>3172.1496000000002</v>
      </c>
      <c r="J9" s="228">
        <v>3172.1496000000002</v>
      </c>
      <c r="K9" s="228">
        <v>3172.1496000000002</v>
      </c>
      <c r="L9" s="228">
        <v>3172.1496000000002</v>
      </c>
      <c r="M9" s="228">
        <v>3172.1496000000002</v>
      </c>
      <c r="N9" s="228">
        <v>3172.1496000000002</v>
      </c>
      <c r="O9" s="228">
        <v>3172.1496000000002</v>
      </c>
      <c r="P9" s="228">
        <v>3172.1496000000002</v>
      </c>
      <c r="Q9" s="228">
        <v>3172.1496000000002</v>
      </c>
      <c r="R9" s="228">
        <v>3172.1496000000002</v>
      </c>
      <c r="S9" s="228">
        <v>3172.1496000000002</v>
      </c>
      <c r="T9" s="228">
        <v>3172.1496000000002</v>
      </c>
      <c r="U9" s="228">
        <v>3172.1496000000002</v>
      </c>
      <c r="V9" s="228">
        <v>3172.1496000000002</v>
      </c>
      <c r="W9" s="228">
        <v>3172.1496000000002</v>
      </c>
      <c r="X9" s="228">
        <v>3172.1496000000002</v>
      </c>
      <c r="Y9" s="228">
        <v>3172.1496000000002</v>
      </c>
      <c r="Z9" s="228">
        <v>3172.1496000000002</v>
      </c>
      <c r="AA9" s="228">
        <v>3172.1496000000002</v>
      </c>
      <c r="AB9" s="228">
        <v>3172.1496000000002</v>
      </c>
      <c r="AC9" s="228">
        <v>3172.1496000000002</v>
      </c>
      <c r="AD9" s="228">
        <v>3172.1496000000002</v>
      </c>
      <c r="AE9" s="228">
        <v>3172.1496000000002</v>
      </c>
    </row>
    <row r="10" spans="1:31">
      <c r="A10" s="13" t="s">
        <v>112</v>
      </c>
      <c r="B10" s="228">
        <v>3135.7314399999996</v>
      </c>
      <c r="C10" s="228">
        <v>3135.7314399999996</v>
      </c>
      <c r="D10" s="228">
        <v>3135.7314399999996</v>
      </c>
      <c r="E10" s="228">
        <v>3135.7314399999996</v>
      </c>
      <c r="F10" s="228">
        <v>3135.7314399999996</v>
      </c>
      <c r="G10" s="228">
        <v>3135.7314399999996</v>
      </c>
      <c r="H10" s="228">
        <v>3135.7314399999996</v>
      </c>
      <c r="I10" s="228">
        <v>3135.7314399999996</v>
      </c>
      <c r="J10" s="228">
        <v>3135.7314399999996</v>
      </c>
      <c r="K10" s="228">
        <v>3135.7314399999996</v>
      </c>
      <c r="L10" s="228">
        <v>3135.7314399999996</v>
      </c>
      <c r="M10" s="228">
        <v>3135.7314399999996</v>
      </c>
      <c r="N10" s="228">
        <v>3135.7314399999996</v>
      </c>
      <c r="O10" s="228">
        <v>3135.7314399999996</v>
      </c>
      <c r="P10" s="228">
        <v>3135.7314399999996</v>
      </c>
      <c r="Q10" s="228">
        <v>3135.7314399999996</v>
      </c>
      <c r="R10" s="228">
        <v>3135.7314399999996</v>
      </c>
      <c r="S10" s="228">
        <v>3135.7314399999996</v>
      </c>
      <c r="T10" s="228">
        <v>3135.7314399999996</v>
      </c>
      <c r="U10" s="228">
        <v>3135.7314399999996</v>
      </c>
      <c r="V10" s="228">
        <v>3135.7314399999996</v>
      </c>
      <c r="W10" s="228">
        <v>3135.7314399999996</v>
      </c>
      <c r="X10" s="228">
        <v>3135.7314399999996</v>
      </c>
      <c r="Y10" s="228">
        <v>3135.7314399999996</v>
      </c>
      <c r="Z10" s="228">
        <v>3135.7314399999996</v>
      </c>
      <c r="AA10" s="228">
        <v>3135.7314399999996</v>
      </c>
      <c r="AB10" s="228">
        <v>3135.7314399999996</v>
      </c>
      <c r="AC10" s="228">
        <v>3135.7314399999996</v>
      </c>
      <c r="AD10" s="228">
        <v>3135.7314399999996</v>
      </c>
      <c r="AE10" s="228">
        <v>3135.7314399999996</v>
      </c>
    </row>
    <row r="11" spans="1:31">
      <c r="A11" s="13" t="s">
        <v>111</v>
      </c>
      <c r="B11" s="228">
        <v>3011.9387999999999</v>
      </c>
      <c r="C11" s="228">
        <v>3011.9387999999999</v>
      </c>
      <c r="D11" s="228">
        <v>3011.9387999999999</v>
      </c>
      <c r="E11" s="228">
        <v>3011.9387999999999</v>
      </c>
      <c r="F11" s="228">
        <v>3011.9387999999999</v>
      </c>
      <c r="G11" s="228">
        <v>3011.9387999999999</v>
      </c>
      <c r="H11" s="228">
        <v>3011.9387999999999</v>
      </c>
      <c r="I11" s="228">
        <v>3011.9387999999999</v>
      </c>
      <c r="J11" s="228">
        <v>3011.9387999999999</v>
      </c>
      <c r="K11" s="228">
        <v>3011.9387999999999</v>
      </c>
      <c r="L11" s="228">
        <v>3011.9387999999999</v>
      </c>
      <c r="M11" s="228">
        <v>3011.9387999999999</v>
      </c>
      <c r="N11" s="228">
        <v>3011.9387999999999</v>
      </c>
      <c r="O11" s="228">
        <v>3011.9387999999999</v>
      </c>
      <c r="P11" s="228">
        <v>3011.9387999999999</v>
      </c>
      <c r="Q11" s="228">
        <v>3011.9387999999999</v>
      </c>
      <c r="R11" s="228">
        <v>3011.9387999999999</v>
      </c>
      <c r="S11" s="228">
        <v>3011.9387999999999</v>
      </c>
      <c r="T11" s="228">
        <v>3011.9387999999999</v>
      </c>
      <c r="U11" s="228">
        <v>3011.9387999999999</v>
      </c>
      <c r="V11" s="228">
        <v>3011.9387999999999</v>
      </c>
      <c r="W11" s="228">
        <v>3011.9387999999999</v>
      </c>
      <c r="X11" s="228">
        <v>3011.9387999999999</v>
      </c>
      <c r="Y11" s="228">
        <v>3011.9387999999999</v>
      </c>
      <c r="Z11" s="228">
        <v>3011.9387999999999</v>
      </c>
      <c r="AA11" s="228">
        <v>3011.9387999999999</v>
      </c>
      <c r="AB11" s="228">
        <v>3011.9387999999999</v>
      </c>
      <c r="AC11" s="228">
        <v>3011.9387999999999</v>
      </c>
      <c r="AD11" s="228">
        <v>3011.9387999999999</v>
      </c>
      <c r="AE11" s="228">
        <v>3011.9387999999999</v>
      </c>
    </row>
    <row r="12" spans="1:31">
      <c r="A12" s="13" t="s">
        <v>110</v>
      </c>
      <c r="B12" s="228">
        <v>3241.9115999999995</v>
      </c>
      <c r="C12" s="228">
        <v>3241.9115999999995</v>
      </c>
      <c r="D12" s="228">
        <v>3241.9115999999995</v>
      </c>
      <c r="E12" s="228">
        <v>3241.9115999999995</v>
      </c>
      <c r="F12" s="228">
        <v>3241.9115999999995</v>
      </c>
      <c r="G12" s="228">
        <v>3241.9115999999995</v>
      </c>
      <c r="H12" s="228">
        <v>3241.9115999999995</v>
      </c>
      <c r="I12" s="228">
        <v>3241.9115999999995</v>
      </c>
      <c r="J12" s="228">
        <v>3241.9115999999995</v>
      </c>
      <c r="K12" s="228">
        <v>3241.9115999999995</v>
      </c>
      <c r="L12" s="228">
        <v>3241.9115999999995</v>
      </c>
      <c r="M12" s="228">
        <v>3241.9115999999995</v>
      </c>
      <c r="N12" s="228">
        <v>3241.9115999999995</v>
      </c>
      <c r="O12" s="228">
        <v>3241.9115999999995</v>
      </c>
      <c r="P12" s="228">
        <v>3241.9115999999995</v>
      </c>
      <c r="Q12" s="228">
        <v>3241.9115999999995</v>
      </c>
      <c r="R12" s="228">
        <v>3241.9115999999995</v>
      </c>
      <c r="S12" s="228">
        <v>3241.9115999999995</v>
      </c>
      <c r="T12" s="228">
        <v>3241.9115999999995</v>
      </c>
      <c r="U12" s="228">
        <v>3241.9115999999995</v>
      </c>
      <c r="V12" s="228">
        <v>3241.9115999999995</v>
      </c>
      <c r="W12" s="228">
        <v>3241.9115999999995</v>
      </c>
      <c r="X12" s="228">
        <v>3241.9115999999995</v>
      </c>
      <c r="Y12" s="228">
        <v>3241.9115999999995</v>
      </c>
      <c r="Z12" s="228">
        <v>3241.9115999999995</v>
      </c>
      <c r="AA12" s="228">
        <v>3241.9115999999995</v>
      </c>
      <c r="AB12" s="228">
        <v>3241.9115999999995</v>
      </c>
      <c r="AC12" s="228">
        <v>3241.9115999999995</v>
      </c>
      <c r="AD12" s="228">
        <v>3241.9115999999995</v>
      </c>
      <c r="AE12" s="228">
        <v>3241.9115999999995</v>
      </c>
    </row>
    <row r="13" spans="1:31">
      <c r="A13" s="13" t="s">
        <v>109</v>
      </c>
      <c r="B13" s="228">
        <v>3172.1496000000002</v>
      </c>
      <c r="C13" s="228">
        <v>3172.1496000000002</v>
      </c>
      <c r="D13" s="228">
        <v>3172.1496000000002</v>
      </c>
      <c r="E13" s="228">
        <v>3172.1496000000002</v>
      </c>
      <c r="F13" s="228">
        <v>3172.1496000000002</v>
      </c>
      <c r="G13" s="228">
        <v>3172.1496000000002</v>
      </c>
      <c r="H13" s="228">
        <v>3172.1496000000002</v>
      </c>
      <c r="I13" s="228">
        <v>3172.1496000000002</v>
      </c>
      <c r="J13" s="228">
        <v>3172.1496000000002</v>
      </c>
      <c r="K13" s="228">
        <v>3172.1496000000002</v>
      </c>
      <c r="L13" s="228">
        <v>3172.1496000000002</v>
      </c>
      <c r="M13" s="228">
        <v>3172.1496000000002</v>
      </c>
      <c r="N13" s="228">
        <v>3172.1496000000002</v>
      </c>
      <c r="O13" s="228">
        <v>3172.1496000000002</v>
      </c>
      <c r="P13" s="228">
        <v>3172.1496000000002</v>
      </c>
      <c r="Q13" s="228">
        <v>3172.1496000000002</v>
      </c>
      <c r="R13" s="228">
        <v>3172.1496000000002</v>
      </c>
      <c r="S13" s="228">
        <v>3172.1496000000002</v>
      </c>
      <c r="T13" s="228">
        <v>3172.1496000000002</v>
      </c>
      <c r="U13" s="228">
        <v>3172.1496000000002</v>
      </c>
      <c r="V13" s="228">
        <v>3172.1496000000002</v>
      </c>
      <c r="W13" s="228">
        <v>3172.1496000000002</v>
      </c>
      <c r="X13" s="228">
        <v>3172.1496000000002</v>
      </c>
      <c r="Y13" s="228">
        <v>3172.1496000000002</v>
      </c>
      <c r="Z13" s="228">
        <v>3172.1496000000002</v>
      </c>
      <c r="AA13" s="228">
        <v>3172.1496000000002</v>
      </c>
      <c r="AB13" s="228">
        <v>3172.1496000000002</v>
      </c>
      <c r="AC13" s="228">
        <v>3172.1496000000002</v>
      </c>
      <c r="AD13" s="228">
        <v>3172.1496000000002</v>
      </c>
      <c r="AE13" s="228">
        <v>3172.1496000000002</v>
      </c>
    </row>
    <row r="14" spans="1:31">
      <c r="A14" s="13" t="s">
        <v>108</v>
      </c>
      <c r="B14" s="228">
        <v>26787.420000000009</v>
      </c>
      <c r="C14" s="228">
        <v>26787.420000000009</v>
      </c>
      <c r="D14" s="228">
        <v>26787.420000000009</v>
      </c>
      <c r="E14" s="228">
        <v>26787.420000000009</v>
      </c>
      <c r="F14" s="228">
        <v>26787.420000000009</v>
      </c>
      <c r="G14" s="228">
        <v>26787.420000000009</v>
      </c>
      <c r="H14" s="228">
        <v>26787.420000000009</v>
      </c>
      <c r="I14" s="228">
        <v>26787.420000000009</v>
      </c>
      <c r="J14" s="228">
        <v>26787.420000000009</v>
      </c>
      <c r="K14" s="228">
        <v>26787.420000000009</v>
      </c>
      <c r="L14" s="228">
        <v>26787.420000000009</v>
      </c>
      <c r="M14" s="228">
        <v>26787.420000000009</v>
      </c>
      <c r="N14" s="228">
        <v>26787.420000000009</v>
      </c>
      <c r="O14" s="228">
        <v>26787.420000000009</v>
      </c>
      <c r="P14" s="228">
        <v>26787.420000000009</v>
      </c>
      <c r="Q14" s="228">
        <v>26787.420000000009</v>
      </c>
      <c r="R14" s="228">
        <v>26787.420000000009</v>
      </c>
      <c r="S14" s="228">
        <v>26787.420000000009</v>
      </c>
      <c r="T14" s="228">
        <v>26787.420000000009</v>
      </c>
      <c r="U14" s="228">
        <v>26787.420000000009</v>
      </c>
      <c r="V14" s="228">
        <v>26787.420000000009</v>
      </c>
      <c r="W14" s="228">
        <v>26787.420000000009</v>
      </c>
      <c r="X14" s="228">
        <v>26787.420000000009</v>
      </c>
      <c r="Y14" s="228">
        <v>26787.420000000009</v>
      </c>
      <c r="Z14" s="228">
        <v>26787.420000000009</v>
      </c>
      <c r="AA14" s="228">
        <v>26787.420000000009</v>
      </c>
      <c r="AB14" s="228">
        <v>26787.420000000009</v>
      </c>
      <c r="AC14" s="228">
        <v>26787.420000000009</v>
      </c>
      <c r="AD14" s="228">
        <v>26787.420000000009</v>
      </c>
      <c r="AE14" s="228">
        <v>26787.420000000009</v>
      </c>
    </row>
    <row r="15" spans="1:31" ht="21">
      <c r="A15" s="13" t="s">
        <v>107</v>
      </c>
      <c r="B15" s="228">
        <v>26783.660000000011</v>
      </c>
      <c r="C15" s="228">
        <v>26783.660000000011</v>
      </c>
      <c r="D15" s="228">
        <v>26783.660000000011</v>
      </c>
      <c r="E15" s="228">
        <v>26783.660000000011</v>
      </c>
      <c r="F15" s="228">
        <v>26783.660000000011</v>
      </c>
      <c r="G15" s="228">
        <v>26783.660000000011</v>
      </c>
      <c r="H15" s="228">
        <v>26783.660000000011</v>
      </c>
      <c r="I15" s="228">
        <v>26783.660000000011</v>
      </c>
      <c r="J15" s="228">
        <v>26783.660000000011</v>
      </c>
      <c r="K15" s="228">
        <v>26783.660000000011</v>
      </c>
      <c r="L15" s="228">
        <v>26783.660000000011</v>
      </c>
      <c r="M15" s="228">
        <v>26783.660000000011</v>
      </c>
      <c r="N15" s="228">
        <v>26783.660000000011</v>
      </c>
      <c r="O15" s="228">
        <v>26783.660000000011</v>
      </c>
      <c r="P15" s="228">
        <v>26783.660000000011</v>
      </c>
      <c r="Q15" s="228">
        <v>26783.660000000011</v>
      </c>
      <c r="R15" s="228">
        <v>26783.660000000011</v>
      </c>
      <c r="S15" s="228">
        <v>26783.660000000011</v>
      </c>
      <c r="T15" s="228">
        <v>26783.660000000011</v>
      </c>
      <c r="U15" s="228">
        <v>26783.660000000011</v>
      </c>
      <c r="V15" s="228">
        <v>26783.660000000011</v>
      </c>
      <c r="W15" s="228">
        <v>26783.660000000011</v>
      </c>
      <c r="X15" s="228">
        <v>26783.660000000011</v>
      </c>
      <c r="Y15" s="228">
        <v>26783.660000000011</v>
      </c>
      <c r="Z15" s="228">
        <v>26783.660000000011</v>
      </c>
      <c r="AA15" s="228">
        <v>26783.660000000011</v>
      </c>
      <c r="AB15" s="228">
        <v>26783.660000000011</v>
      </c>
      <c r="AC15" s="228">
        <v>26783.660000000011</v>
      </c>
      <c r="AD15" s="228">
        <v>26783.660000000011</v>
      </c>
      <c r="AE15" s="228">
        <v>26783.660000000011</v>
      </c>
    </row>
    <row r="16" spans="1:31" ht="21">
      <c r="A16" s="13" t="s">
        <v>106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</row>
    <row r="17" spans="1:31" ht="21">
      <c r="A17" s="13" t="s">
        <v>105</v>
      </c>
      <c r="B17" s="228">
        <v>162.05599999999998</v>
      </c>
      <c r="C17" s="228">
        <v>162.05599999999998</v>
      </c>
      <c r="D17" s="228">
        <v>162.05599999999998</v>
      </c>
      <c r="E17" s="228">
        <v>162.05599999999998</v>
      </c>
      <c r="F17" s="228">
        <v>162.05599999999998</v>
      </c>
      <c r="G17" s="228">
        <v>162.05599999999998</v>
      </c>
      <c r="H17" s="228">
        <v>162.05599999999998</v>
      </c>
      <c r="I17" s="228">
        <v>162.05599999999998</v>
      </c>
      <c r="J17" s="228">
        <v>162.05599999999998</v>
      </c>
      <c r="K17" s="228">
        <v>162.05599999999998</v>
      </c>
      <c r="L17" s="228">
        <v>162.05599999999998</v>
      </c>
      <c r="M17" s="228">
        <v>162.05599999999998</v>
      </c>
      <c r="N17" s="228">
        <v>162.05599999999998</v>
      </c>
      <c r="O17" s="228">
        <v>162.05599999999998</v>
      </c>
      <c r="P17" s="228">
        <v>162.05599999999998</v>
      </c>
      <c r="Q17" s="228">
        <v>162.05599999999998</v>
      </c>
      <c r="R17" s="228">
        <v>162.05599999999998</v>
      </c>
      <c r="S17" s="228">
        <v>162.05599999999998</v>
      </c>
      <c r="T17" s="228">
        <v>162.05599999999998</v>
      </c>
      <c r="U17" s="228">
        <v>162.05599999999998</v>
      </c>
      <c r="V17" s="228">
        <v>162.05599999999998</v>
      </c>
      <c r="W17" s="228">
        <v>162.05599999999998</v>
      </c>
      <c r="X17" s="228">
        <v>162.05599999999998</v>
      </c>
      <c r="Y17" s="228">
        <v>162.05599999999998</v>
      </c>
      <c r="Z17" s="228">
        <v>162.05599999999998</v>
      </c>
      <c r="AA17" s="228">
        <v>162.05599999999998</v>
      </c>
      <c r="AB17" s="228">
        <v>162.05599999999998</v>
      </c>
      <c r="AC17" s="228">
        <v>162.05599999999998</v>
      </c>
      <c r="AD17" s="228">
        <v>162.05599999999998</v>
      </c>
      <c r="AE17" s="228">
        <v>162.05599999999998</v>
      </c>
    </row>
    <row r="18" spans="1:31">
      <c r="A18" s="5" t="s">
        <v>104</v>
      </c>
      <c r="B18" s="228">
        <v>26783.660000000011</v>
      </c>
      <c r="C18" s="228">
        <v>26783.660000000011</v>
      </c>
      <c r="D18" s="228">
        <v>26783.660000000011</v>
      </c>
      <c r="E18" s="228">
        <v>26783.660000000011</v>
      </c>
      <c r="F18" s="228">
        <v>26783.660000000011</v>
      </c>
      <c r="G18" s="228">
        <v>26783.660000000011</v>
      </c>
      <c r="H18" s="228">
        <v>26783.660000000011</v>
      </c>
      <c r="I18" s="228">
        <v>26783.660000000011</v>
      </c>
      <c r="J18" s="228">
        <v>26783.660000000011</v>
      </c>
      <c r="K18" s="228">
        <v>26783.660000000011</v>
      </c>
      <c r="L18" s="228">
        <v>26783.660000000011</v>
      </c>
      <c r="M18" s="228">
        <v>26783.660000000011</v>
      </c>
      <c r="N18" s="228">
        <v>26783.660000000011</v>
      </c>
      <c r="O18" s="228">
        <v>26783.660000000011</v>
      </c>
      <c r="P18" s="228">
        <v>26783.660000000011</v>
      </c>
      <c r="Q18" s="228">
        <v>26783.660000000011</v>
      </c>
      <c r="R18" s="228">
        <v>26783.660000000011</v>
      </c>
      <c r="S18" s="228">
        <v>26783.660000000011</v>
      </c>
      <c r="T18" s="228">
        <v>26783.660000000011</v>
      </c>
      <c r="U18" s="228">
        <v>26783.660000000011</v>
      </c>
      <c r="V18" s="228">
        <v>26783.660000000011</v>
      </c>
      <c r="W18" s="228">
        <v>26783.660000000011</v>
      </c>
      <c r="X18" s="228">
        <v>26783.660000000011</v>
      </c>
      <c r="Y18" s="228">
        <v>26783.660000000011</v>
      </c>
      <c r="Z18" s="228">
        <v>26783.660000000011</v>
      </c>
      <c r="AA18" s="228">
        <v>26783.660000000011</v>
      </c>
      <c r="AB18" s="228">
        <v>26783.660000000011</v>
      </c>
      <c r="AC18" s="228">
        <v>26783.660000000011</v>
      </c>
      <c r="AD18" s="228">
        <v>26783.660000000011</v>
      </c>
      <c r="AE18" s="228">
        <v>26783.660000000011</v>
      </c>
    </row>
    <row r="19" spans="1:31">
      <c r="A19" s="13" t="s">
        <v>135</v>
      </c>
      <c r="B19" s="228">
        <v>26783.660000000011</v>
      </c>
      <c r="C19" s="228">
        <v>26783.660000000011</v>
      </c>
      <c r="D19" s="228">
        <v>26783.660000000011</v>
      </c>
      <c r="E19" s="228">
        <v>26783.660000000011</v>
      </c>
      <c r="F19" s="228">
        <v>26783.660000000011</v>
      </c>
      <c r="G19" s="228">
        <v>26783.660000000011</v>
      </c>
      <c r="H19" s="228">
        <v>26783.660000000011</v>
      </c>
      <c r="I19" s="228">
        <v>26783.660000000011</v>
      </c>
      <c r="J19" s="228">
        <v>26783.660000000011</v>
      </c>
      <c r="K19" s="228">
        <v>26783.660000000011</v>
      </c>
      <c r="L19" s="228">
        <v>26783.660000000011</v>
      </c>
      <c r="M19" s="228">
        <v>26783.660000000011</v>
      </c>
      <c r="N19" s="228">
        <v>26783.660000000011</v>
      </c>
      <c r="O19" s="228">
        <v>26783.660000000011</v>
      </c>
      <c r="P19" s="228">
        <v>26783.660000000011</v>
      </c>
      <c r="Q19" s="228">
        <v>26783.660000000011</v>
      </c>
      <c r="R19" s="228">
        <v>26783.660000000011</v>
      </c>
      <c r="S19" s="228">
        <v>26783.660000000011</v>
      </c>
      <c r="T19" s="228">
        <v>26783.660000000011</v>
      </c>
      <c r="U19" s="228">
        <v>26783.660000000011</v>
      </c>
      <c r="V19" s="228">
        <v>26783.660000000011</v>
      </c>
      <c r="W19" s="228">
        <v>26783.660000000011</v>
      </c>
      <c r="X19" s="228">
        <v>26783.660000000011</v>
      </c>
      <c r="Y19" s="228">
        <v>26783.660000000011</v>
      </c>
      <c r="Z19" s="228">
        <v>26783.660000000011</v>
      </c>
      <c r="AA19" s="228">
        <v>26783.660000000011</v>
      </c>
      <c r="AB19" s="228">
        <v>26783.660000000011</v>
      </c>
      <c r="AC19" s="228">
        <v>26783.660000000011</v>
      </c>
      <c r="AD19" s="228">
        <v>26783.660000000011</v>
      </c>
      <c r="AE19" s="228">
        <v>26783.660000000011</v>
      </c>
    </row>
    <row r="20" spans="1:31">
      <c r="A20" s="13" t="s">
        <v>134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</row>
    <row r="21" spans="1:31">
      <c r="A21" s="5" t="s">
        <v>103</v>
      </c>
      <c r="B21" s="228">
        <v>123586.4856</v>
      </c>
      <c r="C21" s="228">
        <v>123586.4856</v>
      </c>
      <c r="D21" s="228">
        <v>123586.4856</v>
      </c>
      <c r="E21" s="228">
        <v>123586.4856</v>
      </c>
      <c r="F21" s="228">
        <v>123586.4856</v>
      </c>
      <c r="G21" s="228">
        <v>123586.4856</v>
      </c>
      <c r="H21" s="228">
        <v>123586.4856</v>
      </c>
      <c r="I21" s="228">
        <v>123586.4856</v>
      </c>
      <c r="J21" s="228">
        <v>123586.4856</v>
      </c>
      <c r="K21" s="228">
        <v>123586.4856</v>
      </c>
      <c r="L21" s="228">
        <v>123586.4856</v>
      </c>
      <c r="M21" s="228">
        <v>123586.4856</v>
      </c>
      <c r="N21" s="228">
        <v>123586.4856</v>
      </c>
      <c r="O21" s="228">
        <v>123586.4856</v>
      </c>
      <c r="P21" s="228">
        <v>123586.4856</v>
      </c>
      <c r="Q21" s="228">
        <v>123586.4856</v>
      </c>
      <c r="R21" s="228">
        <v>123586.4856</v>
      </c>
      <c r="S21" s="228">
        <v>123586.4856</v>
      </c>
      <c r="T21" s="228">
        <v>123586.4856</v>
      </c>
      <c r="U21" s="228">
        <v>123586.4856</v>
      </c>
      <c r="V21" s="228">
        <v>123586.4856</v>
      </c>
      <c r="W21" s="228">
        <v>123586.4856</v>
      </c>
      <c r="X21" s="228">
        <v>123586.4856</v>
      </c>
      <c r="Y21" s="228">
        <v>123586.4856</v>
      </c>
      <c r="Z21" s="228">
        <v>123586.4856</v>
      </c>
      <c r="AA21" s="228">
        <v>123586.4856</v>
      </c>
      <c r="AB21" s="228">
        <v>123586.4856</v>
      </c>
      <c r="AC21" s="228">
        <v>123586.4856</v>
      </c>
      <c r="AD21" s="228">
        <v>123586.4856</v>
      </c>
      <c r="AE21" s="228">
        <v>123586.4856</v>
      </c>
    </row>
    <row r="22" spans="1:31">
      <c r="A22" s="13" t="s">
        <v>133</v>
      </c>
      <c r="B22" s="228">
        <v>10828.092084000002</v>
      </c>
      <c r="C22" s="228">
        <v>10828.092084000002</v>
      </c>
      <c r="D22" s="228">
        <v>10828.092084000002</v>
      </c>
      <c r="E22" s="228">
        <v>10828.092084000002</v>
      </c>
      <c r="F22" s="228">
        <v>10828.092084000002</v>
      </c>
      <c r="G22" s="228">
        <v>10828.092084000002</v>
      </c>
      <c r="H22" s="228">
        <v>10828.092084000002</v>
      </c>
      <c r="I22" s="228">
        <v>10828.092084000002</v>
      </c>
      <c r="J22" s="228">
        <v>10828.092084000002</v>
      </c>
      <c r="K22" s="228">
        <v>10828.092084000002</v>
      </c>
      <c r="L22" s="228">
        <v>10828.092084000002</v>
      </c>
      <c r="M22" s="228">
        <v>10828.092084000002</v>
      </c>
      <c r="N22" s="228">
        <v>10828.092084000002</v>
      </c>
      <c r="O22" s="228">
        <v>10828.092084000002</v>
      </c>
      <c r="P22" s="228">
        <v>10828.092084000002</v>
      </c>
      <c r="Q22" s="228">
        <v>10828.092084000002</v>
      </c>
      <c r="R22" s="228">
        <v>10828.092084000002</v>
      </c>
      <c r="S22" s="228">
        <v>10828.092084000002</v>
      </c>
      <c r="T22" s="228">
        <v>10828.092084000002</v>
      </c>
      <c r="U22" s="228">
        <v>10828.092084000002</v>
      </c>
      <c r="V22" s="228">
        <v>10828.092084000002</v>
      </c>
      <c r="W22" s="228">
        <v>10828.092084000002</v>
      </c>
      <c r="X22" s="228">
        <v>10828.092084000002</v>
      </c>
      <c r="Y22" s="228">
        <v>10828.092084000002</v>
      </c>
      <c r="Z22" s="228">
        <v>10828.092084000002</v>
      </c>
      <c r="AA22" s="228">
        <v>10828.092084000002</v>
      </c>
      <c r="AB22" s="228">
        <v>10828.092084000002</v>
      </c>
      <c r="AC22" s="228">
        <v>10828.092084000002</v>
      </c>
      <c r="AD22" s="228">
        <v>10828.092084000002</v>
      </c>
      <c r="AE22" s="228">
        <v>10828.092084000002</v>
      </c>
    </row>
    <row r="23" spans="1:31">
      <c r="A23" s="13" t="s">
        <v>102</v>
      </c>
      <c r="B23" s="228">
        <v>33822.579768000011</v>
      </c>
      <c r="C23" s="228">
        <v>33822.579768000011</v>
      </c>
      <c r="D23" s="228">
        <v>33822.579768000011</v>
      </c>
      <c r="E23" s="228">
        <v>33822.579768000011</v>
      </c>
      <c r="F23" s="228">
        <v>33822.579768000011</v>
      </c>
      <c r="G23" s="228">
        <v>33822.579768000011</v>
      </c>
      <c r="H23" s="228">
        <v>33822.579768000011</v>
      </c>
      <c r="I23" s="228">
        <v>33822.579768000011</v>
      </c>
      <c r="J23" s="228">
        <v>33822.579768000011</v>
      </c>
      <c r="K23" s="228">
        <v>33822.579768000011</v>
      </c>
      <c r="L23" s="228">
        <v>33822.579768000011</v>
      </c>
      <c r="M23" s="228">
        <v>33822.579768000011</v>
      </c>
      <c r="N23" s="228">
        <v>33822.579768000011</v>
      </c>
      <c r="O23" s="228">
        <v>33822.579768000011</v>
      </c>
      <c r="P23" s="228">
        <v>33822.579768000011</v>
      </c>
      <c r="Q23" s="228">
        <v>33822.579768000011</v>
      </c>
      <c r="R23" s="228">
        <v>33822.579768000011</v>
      </c>
      <c r="S23" s="228">
        <v>33822.579768000011</v>
      </c>
      <c r="T23" s="228">
        <v>33822.579768000011</v>
      </c>
      <c r="U23" s="228">
        <v>33822.579768000011</v>
      </c>
      <c r="V23" s="228">
        <v>33822.579768000011</v>
      </c>
      <c r="W23" s="228">
        <v>33822.579768000011</v>
      </c>
      <c r="X23" s="228">
        <v>33822.579768000011</v>
      </c>
      <c r="Y23" s="228">
        <v>33822.579768000011</v>
      </c>
      <c r="Z23" s="228">
        <v>33822.579768000011</v>
      </c>
      <c r="AA23" s="228">
        <v>33822.579768000011</v>
      </c>
      <c r="AB23" s="228">
        <v>33822.579768000011</v>
      </c>
      <c r="AC23" s="228">
        <v>33822.579768000011</v>
      </c>
      <c r="AD23" s="228">
        <v>33822.579768000011</v>
      </c>
      <c r="AE23" s="228">
        <v>33822.579768000011</v>
      </c>
    </row>
    <row r="24" spans="1:31">
      <c r="A24" s="13" t="s">
        <v>101</v>
      </c>
      <c r="B24" s="228">
        <v>4927.3902179999995</v>
      </c>
      <c r="C24" s="228">
        <v>4927.3902179999995</v>
      </c>
      <c r="D24" s="228">
        <v>4927.3902179999995</v>
      </c>
      <c r="E24" s="228">
        <v>4927.3902179999995</v>
      </c>
      <c r="F24" s="228">
        <v>4927.3902179999995</v>
      </c>
      <c r="G24" s="228">
        <v>4927.3902179999995</v>
      </c>
      <c r="H24" s="228">
        <v>4927.3902179999995</v>
      </c>
      <c r="I24" s="228">
        <v>4927.3902179999995</v>
      </c>
      <c r="J24" s="228">
        <v>4927.3902179999995</v>
      </c>
      <c r="K24" s="228">
        <v>4927.3902179999995</v>
      </c>
      <c r="L24" s="228">
        <v>4927.3902179999995</v>
      </c>
      <c r="M24" s="228">
        <v>4927.3902179999995</v>
      </c>
      <c r="N24" s="228">
        <v>4927.3902179999995</v>
      </c>
      <c r="O24" s="228">
        <v>4927.3902179999995</v>
      </c>
      <c r="P24" s="228">
        <v>4927.3902179999995</v>
      </c>
      <c r="Q24" s="228">
        <v>4927.3902179999995</v>
      </c>
      <c r="R24" s="228">
        <v>4927.3902179999995</v>
      </c>
      <c r="S24" s="228">
        <v>4927.3902179999995</v>
      </c>
      <c r="T24" s="228">
        <v>4927.3902179999995</v>
      </c>
      <c r="U24" s="228">
        <v>4927.3902179999995</v>
      </c>
      <c r="V24" s="228">
        <v>4927.3902179999995</v>
      </c>
      <c r="W24" s="228">
        <v>4927.3902179999995</v>
      </c>
      <c r="X24" s="228">
        <v>4927.3902179999995</v>
      </c>
      <c r="Y24" s="228">
        <v>4927.3902179999995</v>
      </c>
      <c r="Z24" s="228">
        <v>4927.3902179999995</v>
      </c>
      <c r="AA24" s="228">
        <v>4927.3902179999995</v>
      </c>
      <c r="AB24" s="228">
        <v>4927.3902179999995</v>
      </c>
      <c r="AC24" s="228">
        <v>4927.3902179999995</v>
      </c>
      <c r="AD24" s="228">
        <v>4927.3902179999995</v>
      </c>
      <c r="AE24" s="228">
        <v>4927.3902179999995</v>
      </c>
    </row>
    <row r="25" spans="1:31">
      <c r="A25" s="13" t="s">
        <v>100</v>
      </c>
      <c r="B25" s="228">
        <v>5231.5501079999995</v>
      </c>
      <c r="C25" s="228">
        <v>5231.5501079999995</v>
      </c>
      <c r="D25" s="228">
        <v>5231.5501079999995</v>
      </c>
      <c r="E25" s="228">
        <v>5231.5501079999995</v>
      </c>
      <c r="F25" s="228">
        <v>5231.5501079999995</v>
      </c>
      <c r="G25" s="228">
        <v>5231.5501079999995</v>
      </c>
      <c r="H25" s="228">
        <v>5231.5501079999995</v>
      </c>
      <c r="I25" s="228">
        <v>5231.5501079999995</v>
      </c>
      <c r="J25" s="228">
        <v>5231.5501079999995</v>
      </c>
      <c r="K25" s="228">
        <v>5231.5501079999995</v>
      </c>
      <c r="L25" s="228">
        <v>5231.5501079999995</v>
      </c>
      <c r="M25" s="228">
        <v>5231.5501079999995</v>
      </c>
      <c r="N25" s="228">
        <v>5231.5501079999995</v>
      </c>
      <c r="O25" s="228">
        <v>5231.5501079999995</v>
      </c>
      <c r="P25" s="228">
        <v>5231.5501079999995</v>
      </c>
      <c r="Q25" s="228">
        <v>5231.5501079999995</v>
      </c>
      <c r="R25" s="228">
        <v>5231.5501079999995</v>
      </c>
      <c r="S25" s="228">
        <v>5231.5501079999995</v>
      </c>
      <c r="T25" s="228">
        <v>5231.5501079999995</v>
      </c>
      <c r="U25" s="228">
        <v>5231.5501079999995</v>
      </c>
      <c r="V25" s="228">
        <v>5231.5501079999995</v>
      </c>
      <c r="W25" s="228">
        <v>5231.5501079999995</v>
      </c>
      <c r="X25" s="228">
        <v>5231.5501079999995</v>
      </c>
      <c r="Y25" s="228">
        <v>5231.5501079999995</v>
      </c>
      <c r="Z25" s="228">
        <v>5231.5501079999995</v>
      </c>
      <c r="AA25" s="228">
        <v>5231.5501079999995</v>
      </c>
      <c r="AB25" s="228">
        <v>5231.5501079999995</v>
      </c>
      <c r="AC25" s="228">
        <v>5231.5501079999995</v>
      </c>
      <c r="AD25" s="228">
        <v>5231.5501079999995</v>
      </c>
      <c r="AE25" s="228">
        <v>5231.5501079999995</v>
      </c>
    </row>
    <row r="26" spans="1:31">
      <c r="A26" s="13" t="s">
        <v>99</v>
      </c>
      <c r="B26" s="228">
        <v>20013.720762000001</v>
      </c>
      <c r="C26" s="228">
        <v>20013.720762000001</v>
      </c>
      <c r="D26" s="228">
        <v>20013.720762000001</v>
      </c>
      <c r="E26" s="228">
        <v>20013.720762000001</v>
      </c>
      <c r="F26" s="228">
        <v>20013.720762000001</v>
      </c>
      <c r="G26" s="228">
        <v>20013.720762000001</v>
      </c>
      <c r="H26" s="228">
        <v>20013.720762000001</v>
      </c>
      <c r="I26" s="228">
        <v>20013.720762000001</v>
      </c>
      <c r="J26" s="228">
        <v>20013.720762000001</v>
      </c>
      <c r="K26" s="228">
        <v>20013.720762000001</v>
      </c>
      <c r="L26" s="228">
        <v>20013.720762000001</v>
      </c>
      <c r="M26" s="228">
        <v>20013.720762000001</v>
      </c>
      <c r="N26" s="228">
        <v>20013.720762000001</v>
      </c>
      <c r="O26" s="228">
        <v>20013.720762000001</v>
      </c>
      <c r="P26" s="228">
        <v>20013.720762000001</v>
      </c>
      <c r="Q26" s="228">
        <v>20013.720762000001</v>
      </c>
      <c r="R26" s="228">
        <v>20013.720762000001</v>
      </c>
      <c r="S26" s="228">
        <v>20013.720762000001</v>
      </c>
      <c r="T26" s="228">
        <v>20013.720762000001</v>
      </c>
      <c r="U26" s="228">
        <v>20013.720762000001</v>
      </c>
      <c r="V26" s="228">
        <v>20013.720762000001</v>
      </c>
      <c r="W26" s="228">
        <v>20013.720762000001</v>
      </c>
      <c r="X26" s="228">
        <v>20013.720762000001</v>
      </c>
      <c r="Y26" s="228">
        <v>20013.720762000001</v>
      </c>
      <c r="Z26" s="228">
        <v>20013.720762000001</v>
      </c>
      <c r="AA26" s="228">
        <v>20013.720762000001</v>
      </c>
      <c r="AB26" s="228">
        <v>20013.720762000001</v>
      </c>
      <c r="AC26" s="228">
        <v>20013.720762000001</v>
      </c>
      <c r="AD26" s="228">
        <v>20013.720762000001</v>
      </c>
      <c r="AE26" s="228">
        <v>20013.720762000001</v>
      </c>
    </row>
    <row r="27" spans="1:31">
      <c r="A27" s="13" t="s">
        <v>98</v>
      </c>
      <c r="B27" s="228">
        <v>48763.152659999992</v>
      </c>
      <c r="C27" s="228">
        <v>48763.152659999992</v>
      </c>
      <c r="D27" s="228">
        <v>48763.152659999992</v>
      </c>
      <c r="E27" s="228">
        <v>48763.152659999992</v>
      </c>
      <c r="F27" s="228">
        <v>48763.152659999992</v>
      </c>
      <c r="G27" s="228">
        <v>48763.152659999992</v>
      </c>
      <c r="H27" s="228">
        <v>48763.152659999992</v>
      </c>
      <c r="I27" s="228">
        <v>48763.152659999992</v>
      </c>
      <c r="J27" s="228">
        <v>48763.152659999992</v>
      </c>
      <c r="K27" s="228">
        <v>48763.152659999992</v>
      </c>
      <c r="L27" s="228">
        <v>48763.152659999992</v>
      </c>
      <c r="M27" s="228">
        <v>48763.152659999992</v>
      </c>
      <c r="N27" s="228">
        <v>48763.152659999992</v>
      </c>
      <c r="O27" s="228">
        <v>48763.152659999992</v>
      </c>
      <c r="P27" s="228">
        <v>48763.152659999992</v>
      </c>
      <c r="Q27" s="228">
        <v>48763.152659999992</v>
      </c>
      <c r="R27" s="228">
        <v>48763.152659999992</v>
      </c>
      <c r="S27" s="228">
        <v>48763.152659999992</v>
      </c>
      <c r="T27" s="228">
        <v>48763.152659999992</v>
      </c>
      <c r="U27" s="228">
        <v>48763.152659999992</v>
      </c>
      <c r="V27" s="228">
        <v>48763.152659999992</v>
      </c>
      <c r="W27" s="228">
        <v>48763.152659999992</v>
      </c>
      <c r="X27" s="228">
        <v>48763.152659999992</v>
      </c>
      <c r="Y27" s="228">
        <v>48763.152659999992</v>
      </c>
      <c r="Z27" s="228">
        <v>48763.152659999992</v>
      </c>
      <c r="AA27" s="228">
        <v>48763.152659999992</v>
      </c>
      <c r="AB27" s="228">
        <v>48763.152659999992</v>
      </c>
      <c r="AC27" s="228">
        <v>48763.152659999992</v>
      </c>
      <c r="AD27" s="228">
        <v>48763.152659999992</v>
      </c>
      <c r="AE27" s="228">
        <v>48763.152659999992</v>
      </c>
    </row>
    <row r="28" spans="1:31">
      <c r="A28" s="5" t="s">
        <v>97</v>
      </c>
      <c r="B28" s="228">
        <v>0</v>
      </c>
      <c r="C28" s="228">
        <v>0</v>
      </c>
      <c r="D28" s="228"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</row>
    <row r="29" spans="1:31" ht="21">
      <c r="A29" s="5" t="s">
        <v>132</v>
      </c>
      <c r="B29" s="228">
        <v>123586.4856</v>
      </c>
      <c r="C29" s="228">
        <v>123586.4856</v>
      </c>
      <c r="D29" s="228">
        <v>123586.4856</v>
      </c>
      <c r="E29" s="228">
        <v>123586.4856</v>
      </c>
      <c r="F29" s="228">
        <v>123586.4856</v>
      </c>
      <c r="G29" s="228">
        <v>123586.4856</v>
      </c>
      <c r="H29" s="228">
        <v>123586.4856</v>
      </c>
      <c r="I29" s="228">
        <v>123586.4856</v>
      </c>
      <c r="J29" s="228">
        <v>123586.4856</v>
      </c>
      <c r="K29" s="228">
        <v>123586.4856</v>
      </c>
      <c r="L29" s="228">
        <v>123586.4856</v>
      </c>
      <c r="M29" s="228">
        <v>123586.4856</v>
      </c>
      <c r="N29" s="228">
        <v>123586.4856</v>
      </c>
      <c r="O29" s="228">
        <v>123586.4856</v>
      </c>
      <c r="P29" s="228">
        <v>123586.4856</v>
      </c>
      <c r="Q29" s="228">
        <v>123586.4856</v>
      </c>
      <c r="R29" s="228">
        <v>123586.4856</v>
      </c>
      <c r="S29" s="228">
        <v>123586.4856</v>
      </c>
      <c r="T29" s="228">
        <v>123586.4856</v>
      </c>
      <c r="U29" s="228">
        <v>123586.4856</v>
      </c>
      <c r="V29" s="228">
        <v>123586.4856</v>
      </c>
      <c r="W29" s="228">
        <v>123586.4856</v>
      </c>
      <c r="X29" s="228">
        <v>123586.4856</v>
      </c>
      <c r="Y29" s="228">
        <v>123586.4856</v>
      </c>
      <c r="Z29" s="228">
        <v>123586.4856</v>
      </c>
      <c r="AA29" s="228">
        <v>123586.4856</v>
      </c>
      <c r="AB29" s="228">
        <v>123586.4856</v>
      </c>
      <c r="AC29" s="228">
        <v>123586.4856</v>
      </c>
      <c r="AD29" s="228">
        <v>123586.4856</v>
      </c>
      <c r="AE29" s="228">
        <v>123586.4856</v>
      </c>
    </row>
    <row r="30" spans="1:31">
      <c r="A30" s="5" t="s">
        <v>131</v>
      </c>
      <c r="B30" s="228">
        <v>0</v>
      </c>
      <c r="C30" s="228">
        <v>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</row>
    <row r="31" spans="1:31" ht="21">
      <c r="A31" s="5" t="s">
        <v>130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0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28">
        <v>0</v>
      </c>
      <c r="AA31" s="228">
        <v>0</v>
      </c>
      <c r="AB31" s="228">
        <v>0</v>
      </c>
      <c r="AC31" s="228">
        <v>0</v>
      </c>
      <c r="AD31" s="228">
        <v>0</v>
      </c>
      <c r="AE31" s="228">
        <v>0</v>
      </c>
    </row>
    <row r="32" spans="1:31" ht="21">
      <c r="A32" s="5" t="s">
        <v>129</v>
      </c>
      <c r="B32" s="228">
        <v>49370.525522579999</v>
      </c>
      <c r="C32" s="228">
        <v>49370.525522579999</v>
      </c>
      <c r="D32" s="228">
        <v>49370.525522579999</v>
      </c>
      <c r="E32" s="228">
        <v>49370.525522579999</v>
      </c>
      <c r="F32" s="228">
        <v>49370.525522579999</v>
      </c>
      <c r="G32" s="228">
        <v>49370.525522579999</v>
      </c>
      <c r="H32" s="228">
        <v>49370.525522579999</v>
      </c>
      <c r="I32" s="228">
        <v>49370.525522579999</v>
      </c>
      <c r="J32" s="228">
        <v>49370.525522579999</v>
      </c>
      <c r="K32" s="228">
        <v>49370.525522579999</v>
      </c>
      <c r="L32" s="228">
        <v>49370.525522579999</v>
      </c>
      <c r="M32" s="228">
        <v>49370.525522579999</v>
      </c>
      <c r="N32" s="228">
        <v>49370.525522579999</v>
      </c>
      <c r="O32" s="228">
        <v>49370.525522579999</v>
      </c>
      <c r="P32" s="228">
        <v>49370.525522579999</v>
      </c>
      <c r="Q32" s="228">
        <v>49370.525522579999</v>
      </c>
      <c r="R32" s="228">
        <v>49370.525522579999</v>
      </c>
      <c r="S32" s="228">
        <v>49370.525522579999</v>
      </c>
      <c r="T32" s="228">
        <v>49370.525522579999</v>
      </c>
      <c r="U32" s="228">
        <v>49370.525522579999</v>
      </c>
      <c r="V32" s="228">
        <v>49370.525522579999</v>
      </c>
      <c r="W32" s="228">
        <v>49370.525522579999</v>
      </c>
      <c r="X32" s="228">
        <v>49370.525522579999</v>
      </c>
      <c r="Y32" s="228">
        <v>49370.525522579999</v>
      </c>
      <c r="Z32" s="228">
        <v>49370.525522579999</v>
      </c>
      <c r="AA32" s="228">
        <v>49370.525522579999</v>
      </c>
      <c r="AB32" s="228">
        <v>49370.525522579999</v>
      </c>
      <c r="AC32" s="228">
        <v>49370.525522579999</v>
      </c>
      <c r="AD32" s="228">
        <v>49370.525522579999</v>
      </c>
      <c r="AE32" s="228">
        <v>49370.525522579999</v>
      </c>
    </row>
    <row r="33" spans="1:31">
      <c r="A33" s="13" t="s">
        <v>128</v>
      </c>
      <c r="B33" s="228">
        <v>31806.84003318</v>
      </c>
      <c r="C33" s="228">
        <v>31806.84003318</v>
      </c>
      <c r="D33" s="228">
        <v>31806.84003318</v>
      </c>
      <c r="E33" s="228">
        <v>31806.84003318</v>
      </c>
      <c r="F33" s="228">
        <v>31806.84003318</v>
      </c>
      <c r="G33" s="228">
        <v>31806.84003318</v>
      </c>
      <c r="H33" s="228">
        <v>31806.84003318</v>
      </c>
      <c r="I33" s="228">
        <v>31806.84003318</v>
      </c>
      <c r="J33" s="228">
        <v>31806.84003318</v>
      </c>
      <c r="K33" s="228">
        <v>31806.84003318</v>
      </c>
      <c r="L33" s="228">
        <v>31806.84003318</v>
      </c>
      <c r="M33" s="228">
        <v>31806.84003318</v>
      </c>
      <c r="N33" s="228">
        <v>31806.84003318</v>
      </c>
      <c r="O33" s="228">
        <v>31806.84003318</v>
      </c>
      <c r="P33" s="228">
        <v>31806.84003318</v>
      </c>
      <c r="Q33" s="228">
        <v>31806.84003318</v>
      </c>
      <c r="R33" s="228">
        <v>31806.84003318</v>
      </c>
      <c r="S33" s="228">
        <v>31806.84003318</v>
      </c>
      <c r="T33" s="228">
        <v>31806.84003318</v>
      </c>
      <c r="U33" s="228">
        <v>31806.84003318</v>
      </c>
      <c r="V33" s="228">
        <v>31806.84003318</v>
      </c>
      <c r="W33" s="228">
        <v>31806.84003318</v>
      </c>
      <c r="X33" s="228">
        <v>31806.84003318</v>
      </c>
      <c r="Y33" s="228">
        <v>31806.84003318</v>
      </c>
      <c r="Z33" s="228">
        <v>31806.84003318</v>
      </c>
      <c r="AA33" s="228">
        <v>31806.84003318</v>
      </c>
      <c r="AB33" s="228">
        <v>31806.84003318</v>
      </c>
      <c r="AC33" s="228">
        <v>31806.84003318</v>
      </c>
      <c r="AD33" s="228">
        <v>31806.84003318</v>
      </c>
      <c r="AE33" s="228">
        <v>31806.84003318</v>
      </c>
    </row>
    <row r="34" spans="1:31" ht="21">
      <c r="A34" s="13" t="s">
        <v>127</v>
      </c>
      <c r="B34" s="228">
        <v>17302.107984000002</v>
      </c>
      <c r="C34" s="228">
        <v>17302.107984000002</v>
      </c>
      <c r="D34" s="228">
        <v>17302.107984000002</v>
      </c>
      <c r="E34" s="228">
        <v>17302.107984000002</v>
      </c>
      <c r="F34" s="228">
        <v>17302.107984000002</v>
      </c>
      <c r="G34" s="228">
        <v>17302.107984000002</v>
      </c>
      <c r="H34" s="228">
        <v>17302.107984000002</v>
      </c>
      <c r="I34" s="228">
        <v>17302.107984000002</v>
      </c>
      <c r="J34" s="228">
        <v>17302.107984000002</v>
      </c>
      <c r="K34" s="228">
        <v>17302.107984000002</v>
      </c>
      <c r="L34" s="228">
        <v>17302.107984000002</v>
      </c>
      <c r="M34" s="228">
        <v>17302.107984000002</v>
      </c>
      <c r="N34" s="228">
        <v>17302.107984000002</v>
      </c>
      <c r="O34" s="228">
        <v>17302.107984000002</v>
      </c>
      <c r="P34" s="228">
        <v>17302.107984000002</v>
      </c>
      <c r="Q34" s="228">
        <v>17302.107984000002</v>
      </c>
      <c r="R34" s="228">
        <v>17302.107984000002</v>
      </c>
      <c r="S34" s="228">
        <v>17302.107984000002</v>
      </c>
      <c r="T34" s="228">
        <v>17302.107984000002</v>
      </c>
      <c r="U34" s="228">
        <v>17302.107984000002</v>
      </c>
      <c r="V34" s="228">
        <v>17302.107984000002</v>
      </c>
      <c r="W34" s="228">
        <v>17302.107984000002</v>
      </c>
      <c r="X34" s="228">
        <v>17302.107984000002</v>
      </c>
      <c r="Y34" s="228">
        <v>17302.107984000002</v>
      </c>
      <c r="Z34" s="228">
        <v>17302.107984000002</v>
      </c>
      <c r="AA34" s="228">
        <v>17302.107984000002</v>
      </c>
      <c r="AB34" s="228">
        <v>17302.107984000002</v>
      </c>
      <c r="AC34" s="228">
        <v>17302.107984000002</v>
      </c>
      <c r="AD34" s="228">
        <v>17302.107984000002</v>
      </c>
      <c r="AE34" s="228">
        <v>17302.107984000002</v>
      </c>
    </row>
    <row r="35" spans="1:31">
      <c r="A35" s="13" t="s">
        <v>126</v>
      </c>
      <c r="B35" s="228">
        <v>261.57750540000001</v>
      </c>
      <c r="C35" s="228">
        <v>261.57750540000001</v>
      </c>
      <c r="D35" s="228">
        <v>261.57750540000001</v>
      </c>
      <c r="E35" s="228">
        <v>261.57750540000001</v>
      </c>
      <c r="F35" s="228">
        <v>261.57750540000001</v>
      </c>
      <c r="G35" s="228">
        <v>261.57750540000001</v>
      </c>
      <c r="H35" s="228">
        <v>261.57750540000001</v>
      </c>
      <c r="I35" s="228">
        <v>261.57750540000001</v>
      </c>
      <c r="J35" s="228">
        <v>261.57750540000001</v>
      </c>
      <c r="K35" s="228">
        <v>261.57750540000001</v>
      </c>
      <c r="L35" s="228">
        <v>261.57750540000001</v>
      </c>
      <c r="M35" s="228">
        <v>261.57750540000001</v>
      </c>
      <c r="N35" s="228">
        <v>261.57750540000001</v>
      </c>
      <c r="O35" s="228">
        <v>261.57750540000001</v>
      </c>
      <c r="P35" s="228">
        <v>261.57750540000001</v>
      </c>
      <c r="Q35" s="228">
        <v>261.57750540000001</v>
      </c>
      <c r="R35" s="228">
        <v>261.57750540000001</v>
      </c>
      <c r="S35" s="228">
        <v>261.57750540000001</v>
      </c>
      <c r="T35" s="228">
        <v>261.57750540000001</v>
      </c>
      <c r="U35" s="228">
        <v>261.57750540000001</v>
      </c>
      <c r="V35" s="228">
        <v>261.57750540000001</v>
      </c>
      <c r="W35" s="228">
        <v>261.57750540000001</v>
      </c>
      <c r="X35" s="228">
        <v>261.57750540000001</v>
      </c>
      <c r="Y35" s="228">
        <v>261.57750540000001</v>
      </c>
      <c r="Z35" s="228">
        <v>261.57750540000001</v>
      </c>
      <c r="AA35" s="228">
        <v>261.57750540000001</v>
      </c>
      <c r="AB35" s="228">
        <v>261.57750540000001</v>
      </c>
      <c r="AC35" s="228">
        <v>261.57750540000001</v>
      </c>
      <c r="AD35" s="228">
        <v>261.57750540000001</v>
      </c>
      <c r="AE35" s="228">
        <v>261.57750540000001</v>
      </c>
    </row>
    <row r="36" spans="1:31">
      <c r="A36" s="13" t="s">
        <v>163</v>
      </c>
      <c r="B36" s="228">
        <v>0</v>
      </c>
      <c r="C36" s="228">
        <v>0</v>
      </c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28">
        <v>0</v>
      </c>
      <c r="U36" s="228">
        <v>0</v>
      </c>
      <c r="V36" s="228">
        <v>0</v>
      </c>
      <c r="W36" s="228">
        <v>0</v>
      </c>
      <c r="X36" s="228">
        <v>0</v>
      </c>
      <c r="Y36" s="228">
        <v>0</v>
      </c>
      <c r="Z36" s="228">
        <v>0</v>
      </c>
      <c r="AA36" s="228">
        <v>0</v>
      </c>
      <c r="AB36" s="228">
        <v>0</v>
      </c>
      <c r="AC36" s="228">
        <v>0</v>
      </c>
      <c r="AD36" s="228">
        <v>0</v>
      </c>
      <c r="AE36" s="228">
        <v>0</v>
      </c>
    </row>
    <row r="37" spans="1:31">
      <c r="A37" s="13" t="s">
        <v>159</v>
      </c>
      <c r="B37" s="228">
        <v>0</v>
      </c>
      <c r="C37" s="228">
        <v>0</v>
      </c>
      <c r="D37" s="228">
        <v>0</v>
      </c>
      <c r="E37" s="228">
        <v>0</v>
      </c>
      <c r="F37" s="228">
        <v>0</v>
      </c>
      <c r="G37" s="228">
        <v>0</v>
      </c>
      <c r="H37" s="228">
        <v>0</v>
      </c>
      <c r="I37" s="228">
        <v>0</v>
      </c>
      <c r="J37" s="228">
        <v>0</v>
      </c>
      <c r="K37" s="228">
        <v>0</v>
      </c>
      <c r="L37" s="228">
        <v>0</v>
      </c>
      <c r="M37" s="228">
        <v>0</v>
      </c>
      <c r="N37" s="228">
        <v>0</v>
      </c>
      <c r="O37" s="228">
        <v>0</v>
      </c>
      <c r="P37" s="228">
        <v>0</v>
      </c>
      <c r="Q37" s="228">
        <v>0</v>
      </c>
      <c r="R37" s="228">
        <v>0</v>
      </c>
      <c r="S37" s="228">
        <v>0</v>
      </c>
      <c r="T37" s="228">
        <v>0</v>
      </c>
      <c r="U37" s="228">
        <v>0</v>
      </c>
      <c r="V37" s="228">
        <v>0</v>
      </c>
      <c r="W37" s="228">
        <v>0</v>
      </c>
      <c r="X37" s="228">
        <v>0</v>
      </c>
      <c r="Y37" s="228">
        <v>0</v>
      </c>
      <c r="Z37" s="228">
        <v>0</v>
      </c>
      <c r="AA37" s="228">
        <v>0</v>
      </c>
      <c r="AB37" s="228">
        <v>0</v>
      </c>
      <c r="AC37" s="228">
        <v>0</v>
      </c>
      <c r="AD37" s="228">
        <v>0</v>
      </c>
      <c r="AE37" s="228">
        <v>0</v>
      </c>
    </row>
    <row r="38" spans="1:31">
      <c r="A38" s="13" t="s">
        <v>160</v>
      </c>
      <c r="B38" s="228">
        <v>0</v>
      </c>
      <c r="C38" s="228">
        <v>0</v>
      </c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8">
        <v>0</v>
      </c>
      <c r="K38" s="228">
        <v>0</v>
      </c>
      <c r="L38" s="228">
        <v>0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28">
        <v>0</v>
      </c>
      <c r="U38" s="228">
        <v>0</v>
      </c>
      <c r="V38" s="228">
        <v>0</v>
      </c>
      <c r="W38" s="228">
        <v>0</v>
      </c>
      <c r="X38" s="228">
        <v>0</v>
      </c>
      <c r="Y38" s="228">
        <v>0</v>
      </c>
      <c r="Z38" s="228">
        <v>0</v>
      </c>
      <c r="AA38" s="228">
        <v>0</v>
      </c>
      <c r="AB38" s="228">
        <v>0</v>
      </c>
      <c r="AC38" s="228">
        <v>0</v>
      </c>
      <c r="AD38" s="228">
        <v>0</v>
      </c>
      <c r="AE38" s="228">
        <v>0</v>
      </c>
    </row>
    <row r="39" spans="1:31">
      <c r="A39" s="13" t="s">
        <v>161</v>
      </c>
      <c r="B39" s="228">
        <v>0</v>
      </c>
      <c r="C39" s="228">
        <v>0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8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0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28">
        <v>0</v>
      </c>
      <c r="Y39" s="228">
        <v>0</v>
      </c>
      <c r="Z39" s="228">
        <v>0</v>
      </c>
      <c r="AA39" s="228">
        <v>0</v>
      </c>
      <c r="AB39" s="228">
        <v>0</v>
      </c>
      <c r="AC39" s="228">
        <v>0</v>
      </c>
      <c r="AD39" s="228">
        <v>0</v>
      </c>
      <c r="AE39" s="228">
        <v>0</v>
      </c>
    </row>
    <row r="40" spans="1:31">
      <c r="A40" s="13" t="s">
        <v>162</v>
      </c>
      <c r="B40" s="228">
        <v>0</v>
      </c>
      <c r="C40" s="228">
        <v>0</v>
      </c>
      <c r="D40" s="228">
        <v>0</v>
      </c>
      <c r="E40" s="228">
        <v>0</v>
      </c>
      <c r="F40" s="228"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28">
        <v>0</v>
      </c>
      <c r="Q40" s="228">
        <v>0</v>
      </c>
      <c r="R40" s="228">
        <v>0</v>
      </c>
      <c r="S40" s="228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</row>
    <row r="41" spans="1:31">
      <c r="A41" s="5" t="s">
        <v>125</v>
      </c>
      <c r="B41" s="228">
        <v>108012.59246260001</v>
      </c>
      <c r="C41" s="228">
        <v>108012.59246260001</v>
      </c>
      <c r="D41" s="228">
        <v>108012.59246260001</v>
      </c>
      <c r="E41" s="228">
        <v>108012.59246260001</v>
      </c>
      <c r="F41" s="228">
        <v>108012.59246260001</v>
      </c>
      <c r="G41" s="228">
        <v>108012.59246260001</v>
      </c>
      <c r="H41" s="228">
        <v>108012.59246260001</v>
      </c>
      <c r="I41" s="228">
        <v>108012.59246260001</v>
      </c>
      <c r="J41" s="228">
        <v>108012.59246260001</v>
      </c>
      <c r="K41" s="228">
        <v>108012.59246260001</v>
      </c>
      <c r="L41" s="228">
        <v>108012.59246260001</v>
      </c>
      <c r="M41" s="228">
        <v>108012.59246260001</v>
      </c>
      <c r="N41" s="228">
        <v>108012.59246260001</v>
      </c>
      <c r="O41" s="228">
        <v>108012.59246260001</v>
      </c>
      <c r="P41" s="228">
        <v>108012.59246260001</v>
      </c>
      <c r="Q41" s="228">
        <v>108012.59246260001</v>
      </c>
      <c r="R41" s="228">
        <v>108012.59246260001</v>
      </c>
      <c r="S41" s="228">
        <v>108012.59246260001</v>
      </c>
      <c r="T41" s="228">
        <v>108012.59246260001</v>
      </c>
      <c r="U41" s="228">
        <v>108012.59246260001</v>
      </c>
      <c r="V41" s="228">
        <v>108012.59246260001</v>
      </c>
      <c r="W41" s="228">
        <v>108012.59246260001</v>
      </c>
      <c r="X41" s="228">
        <v>108012.59246260001</v>
      </c>
      <c r="Y41" s="228">
        <v>108012.59246260001</v>
      </c>
      <c r="Z41" s="228">
        <v>108012.59246260001</v>
      </c>
      <c r="AA41" s="228">
        <v>108012.59246260001</v>
      </c>
      <c r="AB41" s="228">
        <v>108012.59246260001</v>
      </c>
      <c r="AC41" s="228">
        <v>108012.59246260001</v>
      </c>
      <c r="AD41" s="228">
        <v>108012.59246260001</v>
      </c>
      <c r="AE41" s="228">
        <v>108012.59246260001</v>
      </c>
    </row>
    <row r="42" spans="1:31">
      <c r="A42" s="13" t="s">
        <v>164</v>
      </c>
      <c r="B42" s="228">
        <v>3.7599999999983993</v>
      </c>
      <c r="C42" s="228">
        <v>3.7599999999983993</v>
      </c>
      <c r="D42" s="228">
        <v>3.7599999999983993</v>
      </c>
      <c r="E42" s="228">
        <v>3.7599999999983993</v>
      </c>
      <c r="F42" s="228">
        <v>3.7599999999983993</v>
      </c>
      <c r="G42" s="228">
        <v>3.7599999999983993</v>
      </c>
      <c r="H42" s="228">
        <v>3.7599999999983993</v>
      </c>
      <c r="I42" s="228">
        <v>3.7599999999983993</v>
      </c>
      <c r="J42" s="228">
        <v>3.7599999999983993</v>
      </c>
      <c r="K42" s="228">
        <v>3.7599999999983993</v>
      </c>
      <c r="L42" s="228">
        <v>3.7599999999983993</v>
      </c>
      <c r="M42" s="228">
        <v>3.7599999999983993</v>
      </c>
      <c r="N42" s="228">
        <v>3.7599999999983993</v>
      </c>
      <c r="O42" s="228">
        <v>3.7599999999983993</v>
      </c>
      <c r="P42" s="228">
        <v>3.7599999999983993</v>
      </c>
      <c r="Q42" s="228">
        <v>3.7599999999983993</v>
      </c>
      <c r="R42" s="228">
        <v>3.7599999999983993</v>
      </c>
      <c r="S42" s="228">
        <v>3.7599999999983993</v>
      </c>
      <c r="T42" s="228">
        <v>3.7599999999983993</v>
      </c>
      <c r="U42" s="228">
        <v>3.7599999999983993</v>
      </c>
      <c r="V42" s="228">
        <v>3.7599999999983993</v>
      </c>
      <c r="W42" s="228">
        <v>3.7599999999983993</v>
      </c>
      <c r="X42" s="228">
        <v>3.7599999999983993</v>
      </c>
      <c r="Y42" s="228">
        <v>3.7599999999983993</v>
      </c>
      <c r="Z42" s="228">
        <v>3.7599999999983993</v>
      </c>
      <c r="AA42" s="228">
        <v>3.7599999999983993</v>
      </c>
      <c r="AB42" s="228">
        <v>3.7599999999983993</v>
      </c>
      <c r="AC42" s="228">
        <v>3.7599999999983993</v>
      </c>
      <c r="AD42" s="228">
        <v>3.7599999999983993</v>
      </c>
      <c r="AE42" s="228">
        <v>3.7599999999983993</v>
      </c>
    </row>
    <row r="43" spans="1:31">
      <c r="A43" s="13" t="s">
        <v>165</v>
      </c>
      <c r="B43" s="228">
        <v>1986.0323519999999</v>
      </c>
      <c r="C43" s="228">
        <v>1986.0323519999999</v>
      </c>
      <c r="D43" s="228">
        <v>1986.0323519999999</v>
      </c>
      <c r="E43" s="228">
        <v>1986.0323519999999</v>
      </c>
      <c r="F43" s="228">
        <v>1986.0323519999999</v>
      </c>
      <c r="G43" s="228">
        <v>1986.0323519999999</v>
      </c>
      <c r="H43" s="228">
        <v>1986.0323519999999</v>
      </c>
      <c r="I43" s="228">
        <v>1986.0323519999999</v>
      </c>
      <c r="J43" s="228">
        <v>1986.0323519999999</v>
      </c>
      <c r="K43" s="228">
        <v>1986.0323519999999</v>
      </c>
      <c r="L43" s="228">
        <v>1986.0323519999999</v>
      </c>
      <c r="M43" s="228">
        <v>1986.0323519999999</v>
      </c>
      <c r="N43" s="228">
        <v>1986.0323519999999</v>
      </c>
      <c r="O43" s="228">
        <v>1986.0323519999999</v>
      </c>
      <c r="P43" s="228">
        <v>1986.0323519999999</v>
      </c>
      <c r="Q43" s="228">
        <v>1986.0323519999999</v>
      </c>
      <c r="R43" s="228">
        <v>1986.0323519999999</v>
      </c>
      <c r="S43" s="228">
        <v>1986.0323519999999</v>
      </c>
      <c r="T43" s="228">
        <v>1986.0323519999999</v>
      </c>
      <c r="U43" s="228">
        <v>1986.0323519999999</v>
      </c>
      <c r="V43" s="228">
        <v>1986.0323519999999</v>
      </c>
      <c r="W43" s="228">
        <v>1986.0323519999999</v>
      </c>
      <c r="X43" s="228">
        <v>1986.0323519999999</v>
      </c>
      <c r="Y43" s="228">
        <v>1986.0323519999999</v>
      </c>
      <c r="Z43" s="228">
        <v>1986.0323519999999</v>
      </c>
      <c r="AA43" s="228">
        <v>1986.0323519999999</v>
      </c>
      <c r="AB43" s="228">
        <v>1986.0323519999999</v>
      </c>
      <c r="AC43" s="228">
        <v>1986.0323519999999</v>
      </c>
      <c r="AD43" s="228">
        <v>1986.0323519999999</v>
      </c>
      <c r="AE43" s="228">
        <v>1986.0323519999999</v>
      </c>
    </row>
    <row r="44" spans="1:31">
      <c r="A44" s="13" t="s">
        <v>124</v>
      </c>
      <c r="B44" s="228">
        <v>99.3016176</v>
      </c>
      <c r="C44" s="228">
        <v>99.3016176</v>
      </c>
      <c r="D44" s="228">
        <v>99.3016176</v>
      </c>
      <c r="E44" s="228">
        <v>99.3016176</v>
      </c>
      <c r="F44" s="228">
        <v>99.3016176</v>
      </c>
      <c r="G44" s="228">
        <v>99.3016176</v>
      </c>
      <c r="H44" s="228">
        <v>99.3016176</v>
      </c>
      <c r="I44" s="228">
        <v>99.3016176</v>
      </c>
      <c r="J44" s="228">
        <v>99.3016176</v>
      </c>
      <c r="K44" s="228">
        <v>99.3016176</v>
      </c>
      <c r="L44" s="228">
        <v>99.3016176</v>
      </c>
      <c r="M44" s="228">
        <v>99.3016176</v>
      </c>
      <c r="N44" s="228">
        <v>99.3016176</v>
      </c>
      <c r="O44" s="228">
        <v>99.3016176</v>
      </c>
      <c r="P44" s="228">
        <v>99.3016176</v>
      </c>
      <c r="Q44" s="228">
        <v>99.3016176</v>
      </c>
      <c r="R44" s="228">
        <v>99.3016176</v>
      </c>
      <c r="S44" s="228">
        <v>99.3016176</v>
      </c>
      <c r="T44" s="228">
        <v>99.3016176</v>
      </c>
      <c r="U44" s="228">
        <v>99.3016176</v>
      </c>
      <c r="V44" s="228">
        <v>99.3016176</v>
      </c>
      <c r="W44" s="228">
        <v>99.3016176</v>
      </c>
      <c r="X44" s="228">
        <v>99.3016176</v>
      </c>
      <c r="Y44" s="228">
        <v>99.3016176</v>
      </c>
      <c r="Z44" s="228">
        <v>99.3016176</v>
      </c>
      <c r="AA44" s="228">
        <v>99.3016176</v>
      </c>
      <c r="AB44" s="228">
        <v>99.3016176</v>
      </c>
      <c r="AC44" s="228">
        <v>99.3016176</v>
      </c>
      <c r="AD44" s="228">
        <v>99.3016176</v>
      </c>
      <c r="AE44" s="228">
        <v>99.3016176</v>
      </c>
    </row>
    <row r="45" spans="1:31">
      <c r="A45" s="13" t="s">
        <v>123</v>
      </c>
      <c r="B45" s="228">
        <v>119.16194111999999</v>
      </c>
      <c r="C45" s="228">
        <v>119.16194111999999</v>
      </c>
      <c r="D45" s="228">
        <v>119.16194111999999</v>
      </c>
      <c r="E45" s="228">
        <v>119.16194111999999</v>
      </c>
      <c r="F45" s="228">
        <v>119.16194111999999</v>
      </c>
      <c r="G45" s="228">
        <v>119.16194111999999</v>
      </c>
      <c r="H45" s="228">
        <v>119.16194111999999</v>
      </c>
      <c r="I45" s="228">
        <v>119.16194111999999</v>
      </c>
      <c r="J45" s="228">
        <v>119.16194111999999</v>
      </c>
      <c r="K45" s="228">
        <v>119.16194111999999</v>
      </c>
      <c r="L45" s="228">
        <v>119.16194111999999</v>
      </c>
      <c r="M45" s="228">
        <v>119.16194111999999</v>
      </c>
      <c r="N45" s="228">
        <v>119.16194111999999</v>
      </c>
      <c r="O45" s="228">
        <v>119.16194111999999</v>
      </c>
      <c r="P45" s="228">
        <v>119.16194111999999</v>
      </c>
      <c r="Q45" s="228">
        <v>119.16194111999999</v>
      </c>
      <c r="R45" s="228">
        <v>119.16194111999999</v>
      </c>
      <c r="S45" s="228">
        <v>119.16194111999999</v>
      </c>
      <c r="T45" s="228">
        <v>119.16194111999999</v>
      </c>
      <c r="U45" s="228">
        <v>119.16194111999999</v>
      </c>
      <c r="V45" s="228">
        <v>119.16194111999999</v>
      </c>
      <c r="W45" s="228">
        <v>119.16194111999999</v>
      </c>
      <c r="X45" s="228">
        <v>119.16194111999999</v>
      </c>
      <c r="Y45" s="228">
        <v>119.16194111999999</v>
      </c>
      <c r="Z45" s="228">
        <v>119.16194111999999</v>
      </c>
      <c r="AA45" s="228">
        <v>119.16194111999999</v>
      </c>
      <c r="AB45" s="228">
        <v>119.16194111999999</v>
      </c>
      <c r="AC45" s="228">
        <v>119.16194111999999</v>
      </c>
      <c r="AD45" s="228">
        <v>119.16194111999999</v>
      </c>
      <c r="AE45" s="228">
        <v>119.16194111999999</v>
      </c>
    </row>
    <row r="46" spans="1:31">
      <c r="A46" s="13" t="s">
        <v>122</v>
      </c>
      <c r="B46" s="228">
        <v>39.720647040000003</v>
      </c>
      <c r="C46" s="228">
        <v>39.720647040000003</v>
      </c>
      <c r="D46" s="228">
        <v>39.720647040000003</v>
      </c>
      <c r="E46" s="228">
        <v>39.720647040000003</v>
      </c>
      <c r="F46" s="228">
        <v>39.720647040000003</v>
      </c>
      <c r="G46" s="228">
        <v>39.720647040000003</v>
      </c>
      <c r="H46" s="228">
        <v>39.720647040000003</v>
      </c>
      <c r="I46" s="228">
        <v>39.720647040000003</v>
      </c>
      <c r="J46" s="228">
        <v>39.720647040000003</v>
      </c>
      <c r="K46" s="228">
        <v>39.720647040000003</v>
      </c>
      <c r="L46" s="228">
        <v>39.720647040000003</v>
      </c>
      <c r="M46" s="228">
        <v>39.720647040000003</v>
      </c>
      <c r="N46" s="228">
        <v>39.720647040000003</v>
      </c>
      <c r="O46" s="228">
        <v>39.720647040000003</v>
      </c>
      <c r="P46" s="228">
        <v>39.720647040000003</v>
      </c>
      <c r="Q46" s="228">
        <v>39.720647040000003</v>
      </c>
      <c r="R46" s="228">
        <v>39.720647040000003</v>
      </c>
      <c r="S46" s="228">
        <v>39.720647040000003</v>
      </c>
      <c r="T46" s="228">
        <v>39.720647040000003</v>
      </c>
      <c r="U46" s="228">
        <v>39.720647040000003</v>
      </c>
      <c r="V46" s="228">
        <v>39.720647040000003</v>
      </c>
      <c r="W46" s="228">
        <v>39.720647040000003</v>
      </c>
      <c r="X46" s="228">
        <v>39.720647040000003</v>
      </c>
      <c r="Y46" s="228">
        <v>39.720647040000003</v>
      </c>
      <c r="Z46" s="228">
        <v>39.720647040000003</v>
      </c>
      <c r="AA46" s="228">
        <v>39.720647040000003</v>
      </c>
      <c r="AB46" s="228">
        <v>39.720647040000003</v>
      </c>
      <c r="AC46" s="228">
        <v>39.720647040000003</v>
      </c>
      <c r="AD46" s="228">
        <v>39.720647040000003</v>
      </c>
      <c r="AE46" s="228">
        <v>39.720647040000003</v>
      </c>
    </row>
    <row r="47" spans="1:31">
      <c r="A47" s="13" t="s">
        <v>121</v>
      </c>
      <c r="B47" s="228">
        <v>1727.84814624</v>
      </c>
      <c r="C47" s="228">
        <v>1727.84814624</v>
      </c>
      <c r="D47" s="228">
        <v>1727.84814624</v>
      </c>
      <c r="E47" s="228">
        <v>1727.84814624</v>
      </c>
      <c r="F47" s="228">
        <v>1727.84814624</v>
      </c>
      <c r="G47" s="228">
        <v>1727.84814624</v>
      </c>
      <c r="H47" s="228">
        <v>1727.84814624</v>
      </c>
      <c r="I47" s="228">
        <v>1727.84814624</v>
      </c>
      <c r="J47" s="228">
        <v>1727.84814624</v>
      </c>
      <c r="K47" s="228">
        <v>1727.84814624</v>
      </c>
      <c r="L47" s="228">
        <v>1727.84814624</v>
      </c>
      <c r="M47" s="228">
        <v>1727.84814624</v>
      </c>
      <c r="N47" s="228">
        <v>1727.84814624</v>
      </c>
      <c r="O47" s="228">
        <v>1727.84814624</v>
      </c>
      <c r="P47" s="228">
        <v>1727.84814624</v>
      </c>
      <c r="Q47" s="228">
        <v>1727.84814624</v>
      </c>
      <c r="R47" s="228">
        <v>1727.84814624</v>
      </c>
      <c r="S47" s="228">
        <v>1727.84814624</v>
      </c>
      <c r="T47" s="228">
        <v>1727.84814624</v>
      </c>
      <c r="U47" s="228">
        <v>1727.84814624</v>
      </c>
      <c r="V47" s="228">
        <v>1727.84814624</v>
      </c>
      <c r="W47" s="228">
        <v>1727.84814624</v>
      </c>
      <c r="X47" s="228">
        <v>1727.84814624</v>
      </c>
      <c r="Y47" s="228">
        <v>1727.84814624</v>
      </c>
      <c r="Z47" s="228">
        <v>1727.84814624</v>
      </c>
      <c r="AA47" s="228">
        <v>1727.84814624</v>
      </c>
      <c r="AB47" s="228">
        <v>1727.84814624</v>
      </c>
      <c r="AC47" s="228">
        <v>1727.84814624</v>
      </c>
      <c r="AD47" s="228">
        <v>1727.84814624</v>
      </c>
      <c r="AE47" s="228">
        <v>1727.84814624</v>
      </c>
    </row>
    <row r="48" spans="1:31">
      <c r="A48" s="13" t="s">
        <v>166</v>
      </c>
      <c r="B48" s="228">
        <v>0</v>
      </c>
      <c r="C48" s="228">
        <v>0</v>
      </c>
      <c r="D48" s="228">
        <v>0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0</v>
      </c>
      <c r="S48" s="228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</row>
    <row r="49" spans="1:31">
      <c r="A49" s="13" t="s">
        <v>167</v>
      </c>
      <c r="B49" s="228">
        <v>106022.8001106</v>
      </c>
      <c r="C49" s="228">
        <v>106022.8001106</v>
      </c>
      <c r="D49" s="228">
        <v>106022.8001106</v>
      </c>
      <c r="E49" s="228">
        <v>106022.8001106</v>
      </c>
      <c r="F49" s="228">
        <v>106022.8001106</v>
      </c>
      <c r="G49" s="228">
        <v>106022.8001106</v>
      </c>
      <c r="H49" s="228">
        <v>106022.8001106</v>
      </c>
      <c r="I49" s="228">
        <v>106022.8001106</v>
      </c>
      <c r="J49" s="228">
        <v>106022.8001106</v>
      </c>
      <c r="K49" s="228">
        <v>106022.8001106</v>
      </c>
      <c r="L49" s="228">
        <v>106022.8001106</v>
      </c>
      <c r="M49" s="228">
        <v>106022.8001106</v>
      </c>
      <c r="N49" s="228">
        <v>106022.8001106</v>
      </c>
      <c r="O49" s="228">
        <v>106022.8001106</v>
      </c>
      <c r="P49" s="228">
        <v>106022.8001106</v>
      </c>
      <c r="Q49" s="228">
        <v>106022.8001106</v>
      </c>
      <c r="R49" s="228">
        <v>106022.8001106</v>
      </c>
      <c r="S49" s="228">
        <v>106022.8001106</v>
      </c>
      <c r="T49" s="228">
        <v>106022.8001106</v>
      </c>
      <c r="U49" s="228">
        <v>106022.8001106</v>
      </c>
      <c r="V49" s="228">
        <v>106022.8001106</v>
      </c>
      <c r="W49" s="228">
        <v>106022.8001106</v>
      </c>
      <c r="X49" s="228">
        <v>106022.8001106</v>
      </c>
      <c r="Y49" s="228">
        <v>106022.8001106</v>
      </c>
      <c r="Z49" s="228">
        <v>106022.8001106</v>
      </c>
      <c r="AA49" s="228">
        <v>106022.8001106</v>
      </c>
      <c r="AB49" s="228">
        <v>106022.8001106</v>
      </c>
      <c r="AC49" s="228">
        <v>106022.8001106</v>
      </c>
      <c r="AD49" s="228">
        <v>106022.8001106</v>
      </c>
      <c r="AE49" s="228">
        <v>106022.8001106</v>
      </c>
    </row>
    <row r="50" spans="1:31">
      <c r="A50" s="5" t="s">
        <v>120</v>
      </c>
      <c r="B50" s="228">
        <v>108012.59246260001</v>
      </c>
      <c r="C50" s="228">
        <v>108012.59246260001</v>
      </c>
      <c r="D50" s="228">
        <v>108012.59246260001</v>
      </c>
      <c r="E50" s="228">
        <v>108012.59246260001</v>
      </c>
      <c r="F50" s="228">
        <v>108012.59246260001</v>
      </c>
      <c r="G50" s="228">
        <v>108012.59246260001</v>
      </c>
      <c r="H50" s="228">
        <v>108012.59246260001</v>
      </c>
      <c r="I50" s="228">
        <v>108012.59246260001</v>
      </c>
      <c r="J50" s="228">
        <v>108012.59246260001</v>
      </c>
      <c r="K50" s="228">
        <v>108012.59246260001</v>
      </c>
      <c r="L50" s="228">
        <v>108012.59246260001</v>
      </c>
      <c r="M50" s="228">
        <v>108012.59246260001</v>
      </c>
      <c r="N50" s="228">
        <v>108012.59246260001</v>
      </c>
      <c r="O50" s="228">
        <v>108012.59246260001</v>
      </c>
      <c r="P50" s="228">
        <v>108012.59246260001</v>
      </c>
      <c r="Q50" s="228">
        <v>108012.59246260001</v>
      </c>
      <c r="R50" s="228">
        <v>108012.59246260001</v>
      </c>
      <c r="S50" s="228">
        <v>108012.59246260001</v>
      </c>
      <c r="T50" s="228">
        <v>108012.59246260001</v>
      </c>
      <c r="U50" s="228">
        <v>108012.59246260001</v>
      </c>
      <c r="V50" s="228">
        <v>108012.59246260001</v>
      </c>
      <c r="W50" s="228">
        <v>108012.59246260001</v>
      </c>
      <c r="X50" s="228">
        <v>108012.59246260001</v>
      </c>
      <c r="Y50" s="228">
        <v>108012.59246260001</v>
      </c>
      <c r="Z50" s="228">
        <v>108012.59246260001</v>
      </c>
      <c r="AA50" s="228">
        <v>108012.59246260001</v>
      </c>
      <c r="AB50" s="228">
        <v>108012.59246260001</v>
      </c>
      <c r="AC50" s="228">
        <v>108012.59246260001</v>
      </c>
      <c r="AD50" s="228">
        <v>108012.59246260001</v>
      </c>
      <c r="AE50" s="228">
        <v>108012.59246260001</v>
      </c>
    </row>
    <row r="52" spans="1:31" ht="12.75">
      <c r="A52" s="207" t="s">
        <v>259</v>
      </c>
      <c r="B52" s="140"/>
      <c r="C52" s="140"/>
      <c r="D52" s="140"/>
      <c r="E52" s="140"/>
      <c r="F52" s="142"/>
      <c r="G52" s="140"/>
      <c r="H52" s="140"/>
      <c r="I52" s="140"/>
      <c r="J52" s="140"/>
      <c r="K52" s="140"/>
      <c r="L52" s="140"/>
      <c r="M52" s="140"/>
    </row>
    <row r="53" spans="1:31">
      <c r="A53" s="11" t="s">
        <v>119</v>
      </c>
      <c r="B53" s="14">
        <v>2018</v>
      </c>
      <c r="C53" s="14">
        <v>2019</v>
      </c>
      <c r="D53" s="14">
        <v>2020</v>
      </c>
      <c r="E53" s="14">
        <v>2021</v>
      </c>
      <c r="F53" s="14">
        <v>2022</v>
      </c>
      <c r="G53" s="14">
        <v>2023</v>
      </c>
      <c r="H53" s="14">
        <v>2024</v>
      </c>
      <c r="I53" s="14">
        <v>2025</v>
      </c>
      <c r="J53" s="14">
        <v>2026</v>
      </c>
      <c r="K53" s="14">
        <v>2027</v>
      </c>
      <c r="L53" s="14">
        <v>2028</v>
      </c>
      <c r="M53" s="14">
        <v>2029</v>
      </c>
      <c r="N53" s="14">
        <v>2030</v>
      </c>
      <c r="O53" s="14">
        <v>2031</v>
      </c>
      <c r="P53" s="14">
        <v>2032</v>
      </c>
      <c r="Q53" s="14">
        <v>2033</v>
      </c>
      <c r="R53" s="14">
        <v>2034</v>
      </c>
      <c r="S53" s="14">
        <v>2035</v>
      </c>
      <c r="T53" s="14">
        <v>2036</v>
      </c>
      <c r="U53" s="14">
        <v>2037</v>
      </c>
      <c r="V53" s="14">
        <v>2038</v>
      </c>
      <c r="W53" s="14">
        <v>2039</v>
      </c>
      <c r="X53" s="14">
        <v>2040</v>
      </c>
      <c r="Y53" s="14">
        <v>2041</v>
      </c>
      <c r="Z53" s="14">
        <v>2042</v>
      </c>
      <c r="AA53" s="14">
        <v>2043</v>
      </c>
      <c r="AB53" s="14">
        <v>2044</v>
      </c>
      <c r="AC53" s="14">
        <v>2045</v>
      </c>
      <c r="AD53" s="14">
        <v>2046</v>
      </c>
      <c r="AE53" s="14">
        <v>2047</v>
      </c>
    </row>
    <row r="54" spans="1:31">
      <c r="A54" s="5" t="s">
        <v>118</v>
      </c>
      <c r="B54" s="229">
        <v>0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229">
        <v>0</v>
      </c>
      <c r="X54" s="229">
        <v>0</v>
      </c>
      <c r="Y54" s="229">
        <v>0</v>
      </c>
      <c r="Z54" s="229">
        <v>0</v>
      </c>
      <c r="AA54" s="229">
        <v>0</v>
      </c>
      <c r="AB54" s="229">
        <v>0</v>
      </c>
      <c r="AC54" s="229">
        <v>0</v>
      </c>
      <c r="AD54" s="229">
        <v>0</v>
      </c>
      <c r="AE54" s="229">
        <v>0</v>
      </c>
    </row>
    <row r="55" spans="1:31">
      <c r="A55" s="5" t="s">
        <v>117</v>
      </c>
      <c r="B55" s="229">
        <v>40015.369200000001</v>
      </c>
      <c r="C55" s="229">
        <v>40015.369200000001</v>
      </c>
      <c r="D55" s="229">
        <v>48560.213022678014</v>
      </c>
      <c r="E55" s="229">
        <v>48560.213022678014</v>
      </c>
      <c r="F55" s="229">
        <v>48560.213022678014</v>
      </c>
      <c r="G55" s="229">
        <v>48560.213022678014</v>
      </c>
      <c r="H55" s="229">
        <v>48560.213022678014</v>
      </c>
      <c r="I55" s="229">
        <v>48560.213022678014</v>
      </c>
      <c r="J55" s="229">
        <v>48560.213022678014</v>
      </c>
      <c r="K55" s="229">
        <v>48560.213022678014</v>
      </c>
      <c r="L55" s="229">
        <v>48560.213022678014</v>
      </c>
      <c r="M55" s="229">
        <v>48560.213022678014</v>
      </c>
      <c r="N55" s="229">
        <v>48560.213022678014</v>
      </c>
      <c r="O55" s="229">
        <v>48560.213022678014</v>
      </c>
      <c r="P55" s="229">
        <v>48560.213022678014</v>
      </c>
      <c r="Q55" s="229">
        <v>48560.213022678014</v>
      </c>
      <c r="R55" s="229">
        <v>48560.213022678014</v>
      </c>
      <c r="S55" s="229">
        <v>48560.213022678014</v>
      </c>
      <c r="T55" s="229">
        <v>48560.213022678014</v>
      </c>
      <c r="U55" s="229">
        <v>48560.213022678014</v>
      </c>
      <c r="V55" s="229">
        <v>48560.213022678014</v>
      </c>
      <c r="W55" s="229">
        <v>48560.213022678014</v>
      </c>
      <c r="X55" s="229">
        <v>48560.213022678014</v>
      </c>
      <c r="Y55" s="229">
        <v>48560.213022678014</v>
      </c>
      <c r="Z55" s="229">
        <v>48560.213022678014</v>
      </c>
      <c r="AA55" s="229">
        <v>48560.213022678014</v>
      </c>
      <c r="AB55" s="229">
        <v>48560.213022678014</v>
      </c>
      <c r="AC55" s="229">
        <v>48560.213022678014</v>
      </c>
      <c r="AD55" s="229">
        <v>48560.213022678014</v>
      </c>
      <c r="AE55" s="229">
        <v>48560.213022678014</v>
      </c>
    </row>
    <row r="56" spans="1:31">
      <c r="A56" s="13" t="s">
        <v>116</v>
      </c>
      <c r="B56" s="229">
        <v>3432.9291999999991</v>
      </c>
      <c r="C56" s="229">
        <v>3432.9291999999991</v>
      </c>
      <c r="D56" s="229">
        <v>3993.0859595200004</v>
      </c>
      <c r="E56" s="229">
        <v>3993.0859595200004</v>
      </c>
      <c r="F56" s="229">
        <v>3993.0859595200004</v>
      </c>
      <c r="G56" s="229">
        <v>3993.0859595200004</v>
      </c>
      <c r="H56" s="229">
        <v>3993.0859595200004</v>
      </c>
      <c r="I56" s="229">
        <v>3993.0859595200004</v>
      </c>
      <c r="J56" s="229">
        <v>3993.0859595200004</v>
      </c>
      <c r="K56" s="229">
        <v>3993.0859595200004</v>
      </c>
      <c r="L56" s="229">
        <v>3993.0859595200004</v>
      </c>
      <c r="M56" s="229">
        <v>3993.0859595200004</v>
      </c>
      <c r="N56" s="229">
        <v>3993.0859595200004</v>
      </c>
      <c r="O56" s="229">
        <v>3993.0859595200004</v>
      </c>
      <c r="P56" s="229">
        <v>3993.0859595200004</v>
      </c>
      <c r="Q56" s="229">
        <v>3993.0859595200004</v>
      </c>
      <c r="R56" s="229">
        <v>3993.0859595200004</v>
      </c>
      <c r="S56" s="229">
        <v>3993.0859595200004</v>
      </c>
      <c r="T56" s="229">
        <v>3993.0859595200004</v>
      </c>
      <c r="U56" s="229">
        <v>3993.0859595200004</v>
      </c>
      <c r="V56" s="229">
        <v>3993.0859595200004</v>
      </c>
      <c r="W56" s="229">
        <v>3993.0859595200004</v>
      </c>
      <c r="X56" s="229">
        <v>3993.0859595200004</v>
      </c>
      <c r="Y56" s="229">
        <v>3993.0859595200004</v>
      </c>
      <c r="Z56" s="229">
        <v>3993.0859595200004</v>
      </c>
      <c r="AA56" s="229">
        <v>3993.0859595200004</v>
      </c>
      <c r="AB56" s="229">
        <v>3993.0859595200004</v>
      </c>
      <c r="AC56" s="229">
        <v>3993.0859595200004</v>
      </c>
      <c r="AD56" s="229">
        <v>3993.0859595200004</v>
      </c>
      <c r="AE56" s="229">
        <v>3993.0859595200004</v>
      </c>
    </row>
    <row r="57" spans="1:31">
      <c r="A57" s="13" t="s">
        <v>115</v>
      </c>
      <c r="B57" s="229">
        <v>3332.3604</v>
      </c>
      <c r="C57" s="229">
        <v>3332.3604</v>
      </c>
      <c r="D57" s="229">
        <v>1692.7075488600001</v>
      </c>
      <c r="E57" s="229">
        <v>1692.7075488600001</v>
      </c>
      <c r="F57" s="229">
        <v>1692.7075488600001</v>
      </c>
      <c r="G57" s="229">
        <v>1692.7075488600001</v>
      </c>
      <c r="H57" s="229">
        <v>1692.7075488600001</v>
      </c>
      <c r="I57" s="229">
        <v>1692.7075488600001</v>
      </c>
      <c r="J57" s="229">
        <v>1692.7075488600001</v>
      </c>
      <c r="K57" s="229">
        <v>1692.7075488600001</v>
      </c>
      <c r="L57" s="229">
        <v>1692.7075488600001</v>
      </c>
      <c r="M57" s="229">
        <v>1692.7075488600001</v>
      </c>
      <c r="N57" s="229">
        <v>1692.7075488600001</v>
      </c>
      <c r="O57" s="229">
        <v>1692.7075488600001</v>
      </c>
      <c r="P57" s="229">
        <v>1692.7075488600001</v>
      </c>
      <c r="Q57" s="229">
        <v>1692.7075488600001</v>
      </c>
      <c r="R57" s="229">
        <v>1692.7075488600001</v>
      </c>
      <c r="S57" s="229">
        <v>1692.7075488600001</v>
      </c>
      <c r="T57" s="229">
        <v>1692.7075488600001</v>
      </c>
      <c r="U57" s="229">
        <v>1692.7075488600001</v>
      </c>
      <c r="V57" s="229">
        <v>1692.7075488600001</v>
      </c>
      <c r="W57" s="229">
        <v>1692.7075488600001</v>
      </c>
      <c r="X57" s="229">
        <v>1692.7075488600001</v>
      </c>
      <c r="Y57" s="229">
        <v>1692.7075488600001</v>
      </c>
      <c r="Z57" s="229">
        <v>1692.7075488600001</v>
      </c>
      <c r="AA57" s="229">
        <v>1692.7075488600001</v>
      </c>
      <c r="AB57" s="229">
        <v>1692.7075488600001</v>
      </c>
      <c r="AC57" s="229">
        <v>1692.7075488600001</v>
      </c>
      <c r="AD57" s="229">
        <v>1692.7075488600001</v>
      </c>
      <c r="AE57" s="229">
        <v>1692.7075488600001</v>
      </c>
    </row>
    <row r="58" spans="1:31">
      <c r="A58" s="13" t="s">
        <v>114</v>
      </c>
      <c r="B58" s="229">
        <v>3255.3209599999996</v>
      </c>
      <c r="C58" s="229">
        <v>3255.3209599999996</v>
      </c>
      <c r="D58" s="229">
        <v>5932.4641164800014</v>
      </c>
      <c r="E58" s="229">
        <v>5932.4641164800014</v>
      </c>
      <c r="F58" s="229">
        <v>5932.4641164800014</v>
      </c>
      <c r="G58" s="229">
        <v>5932.4641164800014</v>
      </c>
      <c r="H58" s="229">
        <v>5932.4641164800014</v>
      </c>
      <c r="I58" s="229">
        <v>5932.4641164800014</v>
      </c>
      <c r="J58" s="229">
        <v>5932.4641164800014</v>
      </c>
      <c r="K58" s="229">
        <v>5932.4641164800014</v>
      </c>
      <c r="L58" s="229">
        <v>5932.4641164800014</v>
      </c>
      <c r="M58" s="229">
        <v>5932.4641164800014</v>
      </c>
      <c r="N58" s="229">
        <v>5932.4641164800014</v>
      </c>
      <c r="O58" s="229">
        <v>5932.4641164800014</v>
      </c>
      <c r="P58" s="229">
        <v>5932.4641164800014</v>
      </c>
      <c r="Q58" s="229">
        <v>5932.4641164800014</v>
      </c>
      <c r="R58" s="229">
        <v>5932.4641164800014</v>
      </c>
      <c r="S58" s="229">
        <v>5932.4641164800014</v>
      </c>
      <c r="T58" s="229">
        <v>5932.4641164800014</v>
      </c>
      <c r="U58" s="229">
        <v>5932.4641164800014</v>
      </c>
      <c r="V58" s="229">
        <v>5932.4641164800014</v>
      </c>
      <c r="W58" s="229">
        <v>5932.4641164800014</v>
      </c>
      <c r="X58" s="229">
        <v>5932.4641164800014</v>
      </c>
      <c r="Y58" s="229">
        <v>5932.4641164800014</v>
      </c>
      <c r="Z58" s="229">
        <v>5932.4641164800014</v>
      </c>
      <c r="AA58" s="229">
        <v>5932.4641164800014</v>
      </c>
      <c r="AB58" s="229">
        <v>5932.4641164800014</v>
      </c>
      <c r="AC58" s="229">
        <v>5932.4641164800014</v>
      </c>
      <c r="AD58" s="229">
        <v>5932.4641164800014</v>
      </c>
      <c r="AE58" s="229">
        <v>5932.4641164800014</v>
      </c>
    </row>
    <row r="59" spans="1:31">
      <c r="A59" s="13" t="s">
        <v>113</v>
      </c>
      <c r="B59" s="229">
        <v>3172.1496000000002</v>
      </c>
      <c r="C59" s="229">
        <v>3172.1496000000002</v>
      </c>
      <c r="D59" s="229">
        <v>11764.364986920002</v>
      </c>
      <c r="E59" s="229">
        <v>11764.364986920002</v>
      </c>
      <c r="F59" s="229">
        <v>11764.364986920002</v>
      </c>
      <c r="G59" s="229">
        <v>11764.364986920002</v>
      </c>
      <c r="H59" s="229">
        <v>11764.364986920002</v>
      </c>
      <c r="I59" s="229">
        <v>11764.364986920002</v>
      </c>
      <c r="J59" s="229">
        <v>11764.364986920002</v>
      </c>
      <c r="K59" s="229">
        <v>11764.364986920002</v>
      </c>
      <c r="L59" s="229">
        <v>11764.364986920002</v>
      </c>
      <c r="M59" s="229">
        <v>11764.364986920002</v>
      </c>
      <c r="N59" s="229">
        <v>11764.364986920002</v>
      </c>
      <c r="O59" s="229">
        <v>11764.364986920002</v>
      </c>
      <c r="P59" s="229">
        <v>11764.364986920002</v>
      </c>
      <c r="Q59" s="229">
        <v>11764.364986920002</v>
      </c>
      <c r="R59" s="229">
        <v>11764.364986920002</v>
      </c>
      <c r="S59" s="229">
        <v>11764.364986920002</v>
      </c>
      <c r="T59" s="229">
        <v>11764.364986920002</v>
      </c>
      <c r="U59" s="229">
        <v>11764.364986920002</v>
      </c>
      <c r="V59" s="229">
        <v>11764.364986920002</v>
      </c>
      <c r="W59" s="229">
        <v>11764.364986920002</v>
      </c>
      <c r="X59" s="229">
        <v>11764.364986920002</v>
      </c>
      <c r="Y59" s="229">
        <v>11764.364986920002</v>
      </c>
      <c r="Z59" s="229">
        <v>11764.364986920002</v>
      </c>
      <c r="AA59" s="229">
        <v>11764.364986920002</v>
      </c>
      <c r="AB59" s="229">
        <v>11764.364986920002</v>
      </c>
      <c r="AC59" s="229">
        <v>11764.364986920002</v>
      </c>
      <c r="AD59" s="229">
        <v>11764.364986920002</v>
      </c>
      <c r="AE59" s="229">
        <v>11764.364986920002</v>
      </c>
    </row>
    <row r="60" spans="1:31">
      <c r="A60" s="13" t="s">
        <v>112</v>
      </c>
      <c r="B60" s="229">
        <v>3135.7314399999996</v>
      </c>
      <c r="C60" s="229">
        <v>3135.7314399999996</v>
      </c>
      <c r="D60" s="229">
        <v>3386.5110963599996</v>
      </c>
      <c r="E60" s="229">
        <v>3386.5110963599996</v>
      </c>
      <c r="F60" s="229">
        <v>3386.5110963599996</v>
      </c>
      <c r="G60" s="229">
        <v>3386.5110963599996</v>
      </c>
      <c r="H60" s="229">
        <v>3386.5110963599996</v>
      </c>
      <c r="I60" s="229">
        <v>3386.5110963599996</v>
      </c>
      <c r="J60" s="229">
        <v>3386.5110963599996</v>
      </c>
      <c r="K60" s="229">
        <v>3386.5110963599996</v>
      </c>
      <c r="L60" s="229">
        <v>3386.5110963599996</v>
      </c>
      <c r="M60" s="229">
        <v>3386.5110963599996</v>
      </c>
      <c r="N60" s="229">
        <v>3386.5110963599996</v>
      </c>
      <c r="O60" s="229">
        <v>3386.5110963599996</v>
      </c>
      <c r="P60" s="229">
        <v>3386.5110963599996</v>
      </c>
      <c r="Q60" s="229">
        <v>3386.5110963599996</v>
      </c>
      <c r="R60" s="229">
        <v>3386.5110963599996</v>
      </c>
      <c r="S60" s="229">
        <v>3386.5110963599996</v>
      </c>
      <c r="T60" s="229">
        <v>3386.5110963599996</v>
      </c>
      <c r="U60" s="229">
        <v>3386.5110963599996</v>
      </c>
      <c r="V60" s="229">
        <v>3386.5110963599996</v>
      </c>
      <c r="W60" s="229">
        <v>3386.5110963599996</v>
      </c>
      <c r="X60" s="229">
        <v>3386.5110963599996</v>
      </c>
      <c r="Y60" s="229">
        <v>3386.5110963599996</v>
      </c>
      <c r="Z60" s="229">
        <v>3386.5110963599996</v>
      </c>
      <c r="AA60" s="229">
        <v>3386.5110963599996</v>
      </c>
      <c r="AB60" s="229">
        <v>3386.5110963599996</v>
      </c>
      <c r="AC60" s="229">
        <v>3386.5110963599996</v>
      </c>
      <c r="AD60" s="229">
        <v>3386.5110963599996</v>
      </c>
      <c r="AE60" s="229">
        <v>3386.5110963599996</v>
      </c>
    </row>
    <row r="61" spans="1:31">
      <c r="A61" s="13" t="s">
        <v>111</v>
      </c>
      <c r="B61" s="229">
        <v>3011.9387999999999</v>
      </c>
      <c r="C61" s="229">
        <v>3011.9387999999999</v>
      </c>
      <c r="D61" s="229">
        <v>1341.4962927000001</v>
      </c>
      <c r="E61" s="229">
        <v>1341.4962927000001</v>
      </c>
      <c r="F61" s="229">
        <v>1341.4962927000001</v>
      </c>
      <c r="G61" s="229">
        <v>1341.4962927000001</v>
      </c>
      <c r="H61" s="229">
        <v>1341.4962927000001</v>
      </c>
      <c r="I61" s="229">
        <v>1341.4962927000001</v>
      </c>
      <c r="J61" s="229">
        <v>1341.4962927000001</v>
      </c>
      <c r="K61" s="229">
        <v>1341.4962927000001</v>
      </c>
      <c r="L61" s="229">
        <v>1341.4962927000001</v>
      </c>
      <c r="M61" s="229">
        <v>1341.4962927000001</v>
      </c>
      <c r="N61" s="229">
        <v>1341.4962927000001</v>
      </c>
      <c r="O61" s="229">
        <v>1341.4962927000001</v>
      </c>
      <c r="P61" s="229">
        <v>1341.4962927000001</v>
      </c>
      <c r="Q61" s="229">
        <v>1341.4962927000001</v>
      </c>
      <c r="R61" s="229">
        <v>1341.4962927000001</v>
      </c>
      <c r="S61" s="229">
        <v>1341.4962927000001</v>
      </c>
      <c r="T61" s="229">
        <v>1341.4962927000001</v>
      </c>
      <c r="U61" s="229">
        <v>1341.4962927000001</v>
      </c>
      <c r="V61" s="229">
        <v>1341.4962927000001</v>
      </c>
      <c r="W61" s="229">
        <v>1341.4962927000001</v>
      </c>
      <c r="X61" s="229">
        <v>1341.4962927000001</v>
      </c>
      <c r="Y61" s="229">
        <v>1341.4962927000001</v>
      </c>
      <c r="Z61" s="229">
        <v>1341.4962927000001</v>
      </c>
      <c r="AA61" s="229">
        <v>1341.4962927000001</v>
      </c>
      <c r="AB61" s="229">
        <v>1341.4962927000001</v>
      </c>
      <c r="AC61" s="229">
        <v>1341.4962927000001</v>
      </c>
      <c r="AD61" s="229">
        <v>1341.4962927000001</v>
      </c>
      <c r="AE61" s="229">
        <v>1341.4962927000001</v>
      </c>
    </row>
    <row r="62" spans="1:31">
      <c r="A62" s="13" t="s">
        <v>110</v>
      </c>
      <c r="B62" s="229">
        <v>3241.9115999999995</v>
      </c>
      <c r="C62" s="229">
        <v>3241.9115999999995</v>
      </c>
      <c r="D62" s="229">
        <v>4406.2000881599997</v>
      </c>
      <c r="E62" s="229">
        <v>4406.2000881599997</v>
      </c>
      <c r="F62" s="229">
        <v>4406.2000881599997</v>
      </c>
      <c r="G62" s="229">
        <v>4406.2000881599997</v>
      </c>
      <c r="H62" s="229">
        <v>4406.2000881599997</v>
      </c>
      <c r="I62" s="229">
        <v>4406.2000881599997</v>
      </c>
      <c r="J62" s="229">
        <v>4406.2000881599997</v>
      </c>
      <c r="K62" s="229">
        <v>4406.2000881599997</v>
      </c>
      <c r="L62" s="229">
        <v>4406.2000881599997</v>
      </c>
      <c r="M62" s="229">
        <v>4406.2000881599997</v>
      </c>
      <c r="N62" s="229">
        <v>4406.2000881599997</v>
      </c>
      <c r="O62" s="229">
        <v>4406.2000881599997</v>
      </c>
      <c r="P62" s="229">
        <v>4406.2000881599997</v>
      </c>
      <c r="Q62" s="229">
        <v>4406.2000881599997</v>
      </c>
      <c r="R62" s="229">
        <v>4406.2000881599997</v>
      </c>
      <c r="S62" s="229">
        <v>4406.2000881599997</v>
      </c>
      <c r="T62" s="229">
        <v>4406.2000881599997</v>
      </c>
      <c r="U62" s="229">
        <v>4406.2000881599997</v>
      </c>
      <c r="V62" s="229">
        <v>4406.2000881599997</v>
      </c>
      <c r="W62" s="229">
        <v>4406.2000881599997</v>
      </c>
      <c r="X62" s="229">
        <v>4406.2000881599997</v>
      </c>
      <c r="Y62" s="229">
        <v>4406.2000881599997</v>
      </c>
      <c r="Z62" s="229">
        <v>4406.2000881599997</v>
      </c>
      <c r="AA62" s="229">
        <v>4406.2000881599997</v>
      </c>
      <c r="AB62" s="229">
        <v>4406.2000881599997</v>
      </c>
      <c r="AC62" s="229">
        <v>4406.2000881599997</v>
      </c>
      <c r="AD62" s="229">
        <v>4406.2000881599997</v>
      </c>
      <c r="AE62" s="229">
        <v>4406.2000881599997</v>
      </c>
    </row>
    <row r="63" spans="1:31">
      <c r="A63" s="13" t="s">
        <v>109</v>
      </c>
      <c r="B63" s="229">
        <v>3172.1496000000002</v>
      </c>
      <c r="C63" s="229">
        <v>3172.1496000000002</v>
      </c>
      <c r="D63" s="229">
        <v>3155.5398323999998</v>
      </c>
      <c r="E63" s="229">
        <v>3155.5398323999998</v>
      </c>
      <c r="F63" s="229">
        <v>3155.5398323999998</v>
      </c>
      <c r="G63" s="229">
        <v>3155.5398323999998</v>
      </c>
      <c r="H63" s="229">
        <v>3155.5398323999998</v>
      </c>
      <c r="I63" s="229">
        <v>3155.5398323999998</v>
      </c>
      <c r="J63" s="229">
        <v>3155.5398323999998</v>
      </c>
      <c r="K63" s="229">
        <v>3155.5398323999998</v>
      </c>
      <c r="L63" s="229">
        <v>3155.5398323999998</v>
      </c>
      <c r="M63" s="229">
        <v>3155.5398323999998</v>
      </c>
      <c r="N63" s="229">
        <v>3155.5398323999998</v>
      </c>
      <c r="O63" s="229">
        <v>3155.5398323999998</v>
      </c>
      <c r="P63" s="229">
        <v>3155.5398323999998</v>
      </c>
      <c r="Q63" s="229">
        <v>3155.5398323999998</v>
      </c>
      <c r="R63" s="229">
        <v>3155.5398323999998</v>
      </c>
      <c r="S63" s="229">
        <v>3155.5398323999998</v>
      </c>
      <c r="T63" s="229">
        <v>3155.5398323999998</v>
      </c>
      <c r="U63" s="229">
        <v>3155.5398323999998</v>
      </c>
      <c r="V63" s="229">
        <v>3155.5398323999998</v>
      </c>
      <c r="W63" s="229">
        <v>3155.5398323999998</v>
      </c>
      <c r="X63" s="229">
        <v>3155.5398323999998</v>
      </c>
      <c r="Y63" s="229">
        <v>3155.5398323999998</v>
      </c>
      <c r="Z63" s="229">
        <v>3155.5398323999998</v>
      </c>
      <c r="AA63" s="229">
        <v>3155.5398323999998</v>
      </c>
      <c r="AB63" s="229">
        <v>3155.5398323999998</v>
      </c>
      <c r="AC63" s="229">
        <v>3155.5398323999998</v>
      </c>
      <c r="AD63" s="229">
        <v>3155.5398323999998</v>
      </c>
      <c r="AE63" s="229">
        <v>3155.5398323999998</v>
      </c>
    </row>
    <row r="64" spans="1:31">
      <c r="A64" s="13" t="s">
        <v>108</v>
      </c>
      <c r="B64" s="229">
        <v>26787.420000000009</v>
      </c>
      <c r="C64" s="229">
        <v>26787.420000000009</v>
      </c>
      <c r="D64" s="229">
        <v>30841.951762158009</v>
      </c>
      <c r="E64" s="229">
        <v>30841.951762158009</v>
      </c>
      <c r="F64" s="229">
        <v>30841.951762158009</v>
      </c>
      <c r="G64" s="229">
        <v>30841.951762158009</v>
      </c>
      <c r="H64" s="229">
        <v>30841.951762158009</v>
      </c>
      <c r="I64" s="229">
        <v>30841.951762158009</v>
      </c>
      <c r="J64" s="229">
        <v>30841.951762158009</v>
      </c>
      <c r="K64" s="229">
        <v>30841.951762158009</v>
      </c>
      <c r="L64" s="229">
        <v>30841.951762158009</v>
      </c>
      <c r="M64" s="229">
        <v>30841.951762158009</v>
      </c>
      <c r="N64" s="229">
        <v>30841.951762158009</v>
      </c>
      <c r="O64" s="229">
        <v>30841.951762158009</v>
      </c>
      <c r="P64" s="229">
        <v>30841.951762158009</v>
      </c>
      <c r="Q64" s="229">
        <v>30841.951762158009</v>
      </c>
      <c r="R64" s="229">
        <v>30841.951762158009</v>
      </c>
      <c r="S64" s="229">
        <v>30841.951762158009</v>
      </c>
      <c r="T64" s="229">
        <v>30841.951762158009</v>
      </c>
      <c r="U64" s="229">
        <v>30841.951762158009</v>
      </c>
      <c r="V64" s="229">
        <v>30841.951762158009</v>
      </c>
      <c r="W64" s="229">
        <v>30841.951762158009</v>
      </c>
      <c r="X64" s="229">
        <v>30841.951762158009</v>
      </c>
      <c r="Y64" s="229">
        <v>30841.951762158009</v>
      </c>
      <c r="Z64" s="229">
        <v>30841.951762158009</v>
      </c>
      <c r="AA64" s="229">
        <v>30841.951762158009</v>
      </c>
      <c r="AB64" s="229">
        <v>30841.951762158009</v>
      </c>
      <c r="AC64" s="229">
        <v>30841.951762158009</v>
      </c>
      <c r="AD64" s="229">
        <v>30841.951762158009</v>
      </c>
      <c r="AE64" s="229">
        <v>30841.951762158009</v>
      </c>
    </row>
    <row r="65" spans="1:31" ht="21">
      <c r="A65" s="13" t="s">
        <v>107</v>
      </c>
      <c r="B65" s="229">
        <v>26783.660000000011</v>
      </c>
      <c r="C65" s="229">
        <v>26783.660000000011</v>
      </c>
      <c r="D65" s="229">
        <v>27682.874760723007</v>
      </c>
      <c r="E65" s="229">
        <v>27682.874760723007</v>
      </c>
      <c r="F65" s="229">
        <v>27682.874760723007</v>
      </c>
      <c r="G65" s="229">
        <v>27682.874760723007</v>
      </c>
      <c r="H65" s="229">
        <v>27682.874760723007</v>
      </c>
      <c r="I65" s="229">
        <v>27682.874760723007</v>
      </c>
      <c r="J65" s="229">
        <v>27682.874760723007</v>
      </c>
      <c r="K65" s="229">
        <v>27682.874760723007</v>
      </c>
      <c r="L65" s="229">
        <v>27682.874760723007</v>
      </c>
      <c r="M65" s="229">
        <v>27682.874760723007</v>
      </c>
      <c r="N65" s="229">
        <v>27682.874760723007</v>
      </c>
      <c r="O65" s="229">
        <v>27682.874760723007</v>
      </c>
      <c r="P65" s="229">
        <v>27682.874760723007</v>
      </c>
      <c r="Q65" s="229">
        <v>27682.874760723007</v>
      </c>
      <c r="R65" s="229">
        <v>27682.874760723007</v>
      </c>
      <c r="S65" s="229">
        <v>27682.874760723007</v>
      </c>
      <c r="T65" s="229">
        <v>27682.874760723007</v>
      </c>
      <c r="U65" s="229">
        <v>27682.874760723007</v>
      </c>
      <c r="V65" s="229">
        <v>27682.874760723007</v>
      </c>
      <c r="W65" s="229">
        <v>27682.874760723007</v>
      </c>
      <c r="X65" s="229">
        <v>27682.874760723007</v>
      </c>
      <c r="Y65" s="229">
        <v>27682.874760723007</v>
      </c>
      <c r="Z65" s="229">
        <v>27682.874760723007</v>
      </c>
      <c r="AA65" s="229">
        <v>27682.874760723007</v>
      </c>
      <c r="AB65" s="229">
        <v>27682.874760723007</v>
      </c>
      <c r="AC65" s="229">
        <v>27682.874760723007</v>
      </c>
      <c r="AD65" s="229">
        <v>27682.874760723007</v>
      </c>
      <c r="AE65" s="229">
        <v>27682.874760723007</v>
      </c>
    </row>
    <row r="66" spans="1:31" ht="21">
      <c r="A66" s="13" t="s">
        <v>106</v>
      </c>
      <c r="B66" s="229">
        <v>0</v>
      </c>
      <c r="C66" s="229">
        <v>0</v>
      </c>
      <c r="D66" s="229">
        <v>3159.0770014350005</v>
      </c>
      <c r="E66" s="229">
        <v>3159.0770014350005</v>
      </c>
      <c r="F66" s="229">
        <v>3159.0770014350005</v>
      </c>
      <c r="G66" s="229">
        <v>3159.0770014350005</v>
      </c>
      <c r="H66" s="229">
        <v>3159.0770014350005</v>
      </c>
      <c r="I66" s="229">
        <v>3159.0770014350005</v>
      </c>
      <c r="J66" s="229">
        <v>3159.0770014350005</v>
      </c>
      <c r="K66" s="229">
        <v>3159.0770014350005</v>
      </c>
      <c r="L66" s="229">
        <v>3159.0770014350005</v>
      </c>
      <c r="M66" s="229">
        <v>3159.0770014350005</v>
      </c>
      <c r="N66" s="229">
        <v>3159.0770014350005</v>
      </c>
      <c r="O66" s="229">
        <v>3159.0770014350005</v>
      </c>
      <c r="P66" s="229">
        <v>3159.0770014350005</v>
      </c>
      <c r="Q66" s="229">
        <v>3159.0770014350005</v>
      </c>
      <c r="R66" s="229">
        <v>3159.0770014350005</v>
      </c>
      <c r="S66" s="229">
        <v>3159.0770014350005</v>
      </c>
      <c r="T66" s="229">
        <v>3159.0770014350005</v>
      </c>
      <c r="U66" s="229">
        <v>3159.0770014350005</v>
      </c>
      <c r="V66" s="229">
        <v>3159.0770014350005</v>
      </c>
      <c r="W66" s="229">
        <v>3159.0770014350005</v>
      </c>
      <c r="X66" s="229">
        <v>3159.0770014350005</v>
      </c>
      <c r="Y66" s="229">
        <v>3159.0770014350005</v>
      </c>
      <c r="Z66" s="229">
        <v>3159.0770014350005</v>
      </c>
      <c r="AA66" s="229">
        <v>3159.0770014350005</v>
      </c>
      <c r="AB66" s="229">
        <v>3159.0770014350005</v>
      </c>
      <c r="AC66" s="229">
        <v>3159.0770014350005</v>
      </c>
      <c r="AD66" s="229">
        <v>3159.0770014350005</v>
      </c>
      <c r="AE66" s="229">
        <v>3159.0770014350005</v>
      </c>
    </row>
    <row r="67" spans="1:31" ht="21">
      <c r="A67" s="13" t="s">
        <v>105</v>
      </c>
      <c r="B67" s="229">
        <v>162.05599999999998</v>
      </c>
      <c r="C67" s="229">
        <v>162.05599999999998</v>
      </c>
      <c r="D67" s="229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0</v>
      </c>
      <c r="K67" s="229">
        <v>0</v>
      </c>
      <c r="L67" s="229">
        <v>0</v>
      </c>
      <c r="M67" s="229">
        <v>0</v>
      </c>
      <c r="N67" s="229">
        <v>0</v>
      </c>
      <c r="O67" s="229">
        <v>0</v>
      </c>
      <c r="P67" s="229">
        <v>0</v>
      </c>
      <c r="Q67" s="229">
        <v>0</v>
      </c>
      <c r="R67" s="229">
        <v>0</v>
      </c>
      <c r="S67" s="229">
        <v>0</v>
      </c>
      <c r="T67" s="229">
        <v>0</v>
      </c>
      <c r="U67" s="229">
        <v>0</v>
      </c>
      <c r="V67" s="229">
        <v>0</v>
      </c>
      <c r="W67" s="229">
        <v>0</v>
      </c>
      <c r="X67" s="229">
        <v>0</v>
      </c>
      <c r="Y67" s="229">
        <v>0</v>
      </c>
      <c r="Z67" s="229">
        <v>0</v>
      </c>
      <c r="AA67" s="229">
        <v>0</v>
      </c>
      <c r="AB67" s="229">
        <v>0</v>
      </c>
      <c r="AC67" s="229">
        <v>0</v>
      </c>
      <c r="AD67" s="229">
        <v>0</v>
      </c>
      <c r="AE67" s="229">
        <v>0</v>
      </c>
    </row>
    <row r="68" spans="1:31">
      <c r="A68" s="5" t="s">
        <v>104</v>
      </c>
      <c r="B68" s="229">
        <v>26783.660000000011</v>
      </c>
      <c r="C68" s="229">
        <v>26783.660000000011</v>
      </c>
      <c r="D68" s="229">
        <v>30841.951762158009</v>
      </c>
      <c r="E68" s="229">
        <v>30841.951762158009</v>
      </c>
      <c r="F68" s="229">
        <v>30841.951762158009</v>
      </c>
      <c r="G68" s="229">
        <v>30841.951762158009</v>
      </c>
      <c r="H68" s="229">
        <v>30841.951762158009</v>
      </c>
      <c r="I68" s="229">
        <v>30841.951762158009</v>
      </c>
      <c r="J68" s="229">
        <v>30841.951762158009</v>
      </c>
      <c r="K68" s="229">
        <v>30841.951762158009</v>
      </c>
      <c r="L68" s="229">
        <v>30841.951762158009</v>
      </c>
      <c r="M68" s="229">
        <v>30841.951762158009</v>
      </c>
      <c r="N68" s="229">
        <v>30841.951762158009</v>
      </c>
      <c r="O68" s="229">
        <v>30841.951762158009</v>
      </c>
      <c r="P68" s="229">
        <v>30841.951762158009</v>
      </c>
      <c r="Q68" s="229">
        <v>30841.951762158009</v>
      </c>
      <c r="R68" s="229">
        <v>30841.951762158009</v>
      </c>
      <c r="S68" s="229">
        <v>30841.951762158009</v>
      </c>
      <c r="T68" s="229">
        <v>30841.951762158009</v>
      </c>
      <c r="U68" s="229">
        <v>30841.951762158009</v>
      </c>
      <c r="V68" s="229">
        <v>30841.951762158009</v>
      </c>
      <c r="W68" s="229">
        <v>30841.951762158009</v>
      </c>
      <c r="X68" s="229">
        <v>30841.951762158009</v>
      </c>
      <c r="Y68" s="229">
        <v>30841.951762158009</v>
      </c>
      <c r="Z68" s="229">
        <v>30841.951762158009</v>
      </c>
      <c r="AA68" s="229">
        <v>30841.951762158009</v>
      </c>
      <c r="AB68" s="229">
        <v>30841.951762158009</v>
      </c>
      <c r="AC68" s="229">
        <v>30841.951762158009</v>
      </c>
      <c r="AD68" s="229">
        <v>30841.951762158009</v>
      </c>
      <c r="AE68" s="229">
        <v>30841.951762158009</v>
      </c>
    </row>
    <row r="69" spans="1:31">
      <c r="A69" s="13" t="s">
        <v>135</v>
      </c>
      <c r="B69" s="229">
        <v>26783.660000000011</v>
      </c>
      <c r="C69" s="229">
        <v>26783.660000000011</v>
      </c>
      <c r="D69" s="229">
        <v>27682.874760723007</v>
      </c>
      <c r="E69" s="229">
        <v>27682.874760723007</v>
      </c>
      <c r="F69" s="229">
        <v>27682.874760723007</v>
      </c>
      <c r="G69" s="229">
        <v>27682.874760723007</v>
      </c>
      <c r="H69" s="229">
        <v>27682.874760723007</v>
      </c>
      <c r="I69" s="229">
        <v>27682.874760723007</v>
      </c>
      <c r="J69" s="229">
        <v>27682.874760723007</v>
      </c>
      <c r="K69" s="229">
        <v>27682.874760723007</v>
      </c>
      <c r="L69" s="229">
        <v>27682.874760723007</v>
      </c>
      <c r="M69" s="229">
        <v>27682.874760723007</v>
      </c>
      <c r="N69" s="229">
        <v>27682.874760723007</v>
      </c>
      <c r="O69" s="229">
        <v>27682.874760723007</v>
      </c>
      <c r="P69" s="229">
        <v>27682.874760723007</v>
      </c>
      <c r="Q69" s="229">
        <v>27682.874760723007</v>
      </c>
      <c r="R69" s="229">
        <v>27682.874760723007</v>
      </c>
      <c r="S69" s="229">
        <v>27682.874760723007</v>
      </c>
      <c r="T69" s="229">
        <v>27682.874760723007</v>
      </c>
      <c r="U69" s="229">
        <v>27682.874760723007</v>
      </c>
      <c r="V69" s="229">
        <v>27682.874760723007</v>
      </c>
      <c r="W69" s="229">
        <v>27682.874760723007</v>
      </c>
      <c r="X69" s="229">
        <v>27682.874760723007</v>
      </c>
      <c r="Y69" s="229">
        <v>27682.874760723007</v>
      </c>
      <c r="Z69" s="229">
        <v>27682.874760723007</v>
      </c>
      <c r="AA69" s="229">
        <v>27682.874760723007</v>
      </c>
      <c r="AB69" s="229">
        <v>27682.874760723007</v>
      </c>
      <c r="AC69" s="229">
        <v>27682.874760723007</v>
      </c>
      <c r="AD69" s="229">
        <v>27682.874760723007</v>
      </c>
      <c r="AE69" s="229">
        <v>27682.874760723007</v>
      </c>
    </row>
    <row r="70" spans="1:31">
      <c r="A70" s="13" t="s">
        <v>134</v>
      </c>
      <c r="B70" s="229">
        <v>0</v>
      </c>
      <c r="C70" s="229">
        <v>0</v>
      </c>
      <c r="D70" s="229">
        <v>3159.0770014350019</v>
      </c>
      <c r="E70" s="229">
        <v>3159.0770014350019</v>
      </c>
      <c r="F70" s="229">
        <v>3159.0770014350019</v>
      </c>
      <c r="G70" s="229">
        <v>3159.0770014350019</v>
      </c>
      <c r="H70" s="229">
        <v>3159.0770014350019</v>
      </c>
      <c r="I70" s="229">
        <v>3159.0770014350019</v>
      </c>
      <c r="J70" s="229">
        <v>3159.0770014350019</v>
      </c>
      <c r="K70" s="229">
        <v>3159.0770014350019</v>
      </c>
      <c r="L70" s="229">
        <v>3159.0770014350019</v>
      </c>
      <c r="M70" s="229">
        <v>3159.0770014350019</v>
      </c>
      <c r="N70" s="229">
        <v>3159.0770014350019</v>
      </c>
      <c r="O70" s="229">
        <v>3159.0770014350019</v>
      </c>
      <c r="P70" s="229">
        <v>3159.0770014350019</v>
      </c>
      <c r="Q70" s="229">
        <v>3159.0770014350019</v>
      </c>
      <c r="R70" s="229">
        <v>3159.0770014350019</v>
      </c>
      <c r="S70" s="229">
        <v>3159.0770014350019</v>
      </c>
      <c r="T70" s="229">
        <v>3159.0770014350019</v>
      </c>
      <c r="U70" s="229">
        <v>3159.0770014350019</v>
      </c>
      <c r="V70" s="229">
        <v>3159.0770014350019</v>
      </c>
      <c r="W70" s="229">
        <v>3159.0770014350019</v>
      </c>
      <c r="X70" s="229">
        <v>3159.0770014350019</v>
      </c>
      <c r="Y70" s="229">
        <v>3159.0770014350019</v>
      </c>
      <c r="Z70" s="229">
        <v>3159.0770014350019</v>
      </c>
      <c r="AA70" s="229">
        <v>3159.0770014350019</v>
      </c>
      <c r="AB70" s="229">
        <v>3159.0770014350019</v>
      </c>
      <c r="AC70" s="229">
        <v>3159.0770014350019</v>
      </c>
      <c r="AD70" s="229">
        <v>3159.0770014350019</v>
      </c>
      <c r="AE70" s="229">
        <v>3159.0770014350019</v>
      </c>
    </row>
    <row r="71" spans="1:31">
      <c r="A71" s="5" t="s">
        <v>103</v>
      </c>
      <c r="B71" s="229">
        <v>123586.4856</v>
      </c>
      <c r="C71" s="229">
        <v>123586.4856</v>
      </c>
      <c r="D71" s="229">
        <v>115041.64177732199</v>
      </c>
      <c r="E71" s="229">
        <v>115041.64177732199</v>
      </c>
      <c r="F71" s="229">
        <v>115041.64177732199</v>
      </c>
      <c r="G71" s="229">
        <v>115041.64177732199</v>
      </c>
      <c r="H71" s="229">
        <v>115041.64177732199</v>
      </c>
      <c r="I71" s="229">
        <v>115041.64177732199</v>
      </c>
      <c r="J71" s="229">
        <v>115041.64177732199</v>
      </c>
      <c r="K71" s="229">
        <v>115041.64177732199</v>
      </c>
      <c r="L71" s="229">
        <v>115041.64177732199</v>
      </c>
      <c r="M71" s="229">
        <v>115041.64177732199</v>
      </c>
      <c r="N71" s="229">
        <v>115041.64177732199</v>
      </c>
      <c r="O71" s="229">
        <v>115041.64177732199</v>
      </c>
      <c r="P71" s="229">
        <v>115041.64177732199</v>
      </c>
      <c r="Q71" s="229">
        <v>115041.64177732199</v>
      </c>
      <c r="R71" s="229">
        <v>115041.64177732199</v>
      </c>
      <c r="S71" s="229">
        <v>115041.64177732199</v>
      </c>
      <c r="T71" s="229">
        <v>115041.64177732199</v>
      </c>
      <c r="U71" s="229">
        <v>115041.64177732199</v>
      </c>
      <c r="V71" s="229">
        <v>115041.64177732199</v>
      </c>
      <c r="W71" s="229">
        <v>115041.64177732199</v>
      </c>
      <c r="X71" s="229">
        <v>115041.64177732199</v>
      </c>
      <c r="Y71" s="229">
        <v>115041.64177732199</v>
      </c>
      <c r="Z71" s="229">
        <v>115041.64177732199</v>
      </c>
      <c r="AA71" s="229">
        <v>115041.64177732199</v>
      </c>
      <c r="AB71" s="229">
        <v>115041.64177732199</v>
      </c>
      <c r="AC71" s="229">
        <v>115041.64177732199</v>
      </c>
      <c r="AD71" s="229">
        <v>115041.64177732199</v>
      </c>
      <c r="AE71" s="229">
        <v>115041.64177732199</v>
      </c>
    </row>
    <row r="72" spans="1:31">
      <c r="A72" s="13" t="s">
        <v>133</v>
      </c>
      <c r="B72" s="229">
        <v>10828.092084000002</v>
      </c>
      <c r="C72" s="229">
        <v>10828.092084000002</v>
      </c>
      <c r="D72" s="229">
        <v>10267.93532448</v>
      </c>
      <c r="E72" s="229">
        <v>10267.93532448</v>
      </c>
      <c r="F72" s="229">
        <v>10267.93532448</v>
      </c>
      <c r="G72" s="229">
        <v>10267.93532448</v>
      </c>
      <c r="H72" s="229">
        <v>10267.93532448</v>
      </c>
      <c r="I72" s="229">
        <v>10267.93532448</v>
      </c>
      <c r="J72" s="229">
        <v>10267.93532448</v>
      </c>
      <c r="K72" s="229">
        <v>10267.93532448</v>
      </c>
      <c r="L72" s="229">
        <v>10267.93532448</v>
      </c>
      <c r="M72" s="229">
        <v>10267.93532448</v>
      </c>
      <c r="N72" s="229">
        <v>10267.93532448</v>
      </c>
      <c r="O72" s="229">
        <v>10267.93532448</v>
      </c>
      <c r="P72" s="229">
        <v>10267.93532448</v>
      </c>
      <c r="Q72" s="229">
        <v>10267.93532448</v>
      </c>
      <c r="R72" s="229">
        <v>10267.93532448</v>
      </c>
      <c r="S72" s="229">
        <v>10267.93532448</v>
      </c>
      <c r="T72" s="229">
        <v>10267.93532448</v>
      </c>
      <c r="U72" s="229">
        <v>10267.93532448</v>
      </c>
      <c r="V72" s="229">
        <v>10267.93532448</v>
      </c>
      <c r="W72" s="229">
        <v>10267.93532448</v>
      </c>
      <c r="X72" s="229">
        <v>10267.93532448</v>
      </c>
      <c r="Y72" s="229">
        <v>10267.93532448</v>
      </c>
      <c r="Z72" s="229">
        <v>10267.93532448</v>
      </c>
      <c r="AA72" s="229">
        <v>10267.93532448</v>
      </c>
      <c r="AB72" s="229">
        <v>10267.93532448</v>
      </c>
      <c r="AC72" s="229">
        <v>10267.93532448</v>
      </c>
      <c r="AD72" s="229">
        <v>10267.93532448</v>
      </c>
      <c r="AE72" s="229">
        <v>10267.93532448</v>
      </c>
    </row>
    <row r="73" spans="1:31">
      <c r="A73" s="13" t="s">
        <v>102</v>
      </c>
      <c r="B73" s="229">
        <v>33822.579768000011</v>
      </c>
      <c r="C73" s="229">
        <v>33822.579768000011</v>
      </c>
      <c r="D73" s="229">
        <v>31145.436611520006</v>
      </c>
      <c r="E73" s="229">
        <v>31145.436611520006</v>
      </c>
      <c r="F73" s="229">
        <v>31145.436611520006</v>
      </c>
      <c r="G73" s="229">
        <v>31145.436611520006</v>
      </c>
      <c r="H73" s="229">
        <v>31145.436611520006</v>
      </c>
      <c r="I73" s="229">
        <v>31145.436611520006</v>
      </c>
      <c r="J73" s="229">
        <v>31145.436611520006</v>
      </c>
      <c r="K73" s="229">
        <v>31145.436611520006</v>
      </c>
      <c r="L73" s="229">
        <v>31145.436611520006</v>
      </c>
      <c r="M73" s="229">
        <v>31145.436611520006</v>
      </c>
      <c r="N73" s="229">
        <v>31145.436611520006</v>
      </c>
      <c r="O73" s="229">
        <v>31145.436611520006</v>
      </c>
      <c r="P73" s="229">
        <v>31145.436611520006</v>
      </c>
      <c r="Q73" s="229">
        <v>31145.436611520006</v>
      </c>
      <c r="R73" s="229">
        <v>31145.436611520006</v>
      </c>
      <c r="S73" s="229">
        <v>31145.436611520006</v>
      </c>
      <c r="T73" s="229">
        <v>31145.436611520006</v>
      </c>
      <c r="U73" s="229">
        <v>31145.436611520006</v>
      </c>
      <c r="V73" s="229">
        <v>31145.436611520006</v>
      </c>
      <c r="W73" s="229">
        <v>31145.436611520006</v>
      </c>
      <c r="X73" s="229">
        <v>31145.436611520006</v>
      </c>
      <c r="Y73" s="229">
        <v>31145.436611520006</v>
      </c>
      <c r="Z73" s="229">
        <v>31145.436611520006</v>
      </c>
      <c r="AA73" s="229">
        <v>31145.436611520006</v>
      </c>
      <c r="AB73" s="229">
        <v>31145.436611520006</v>
      </c>
      <c r="AC73" s="229">
        <v>31145.436611520006</v>
      </c>
      <c r="AD73" s="229">
        <v>31145.436611520006</v>
      </c>
      <c r="AE73" s="229">
        <v>31145.436611520006</v>
      </c>
    </row>
    <row r="74" spans="1:31">
      <c r="A74" s="13" t="s">
        <v>101</v>
      </c>
      <c r="B74" s="229">
        <v>4927.3902179999995</v>
      </c>
      <c r="C74" s="229">
        <v>4927.3902179999995</v>
      </c>
      <c r="D74" s="229">
        <v>4676.61056164</v>
      </c>
      <c r="E74" s="229">
        <v>4676.61056164</v>
      </c>
      <c r="F74" s="229">
        <v>4676.61056164</v>
      </c>
      <c r="G74" s="229">
        <v>4676.61056164</v>
      </c>
      <c r="H74" s="229">
        <v>4676.61056164</v>
      </c>
      <c r="I74" s="229">
        <v>4676.61056164</v>
      </c>
      <c r="J74" s="229">
        <v>4676.61056164</v>
      </c>
      <c r="K74" s="229">
        <v>4676.61056164</v>
      </c>
      <c r="L74" s="229">
        <v>4676.61056164</v>
      </c>
      <c r="M74" s="229">
        <v>4676.61056164</v>
      </c>
      <c r="N74" s="229">
        <v>4676.61056164</v>
      </c>
      <c r="O74" s="229">
        <v>4676.61056164</v>
      </c>
      <c r="P74" s="229">
        <v>4676.61056164</v>
      </c>
      <c r="Q74" s="229">
        <v>4676.61056164</v>
      </c>
      <c r="R74" s="229">
        <v>4676.61056164</v>
      </c>
      <c r="S74" s="229">
        <v>4676.61056164</v>
      </c>
      <c r="T74" s="229">
        <v>4676.61056164</v>
      </c>
      <c r="U74" s="229">
        <v>4676.61056164</v>
      </c>
      <c r="V74" s="229">
        <v>4676.61056164</v>
      </c>
      <c r="W74" s="229">
        <v>4676.61056164</v>
      </c>
      <c r="X74" s="229">
        <v>4676.61056164</v>
      </c>
      <c r="Y74" s="229">
        <v>4676.61056164</v>
      </c>
      <c r="Z74" s="229">
        <v>4676.61056164</v>
      </c>
      <c r="AA74" s="229">
        <v>4676.61056164</v>
      </c>
      <c r="AB74" s="229">
        <v>4676.61056164</v>
      </c>
      <c r="AC74" s="229">
        <v>4676.61056164</v>
      </c>
      <c r="AD74" s="229">
        <v>4676.61056164</v>
      </c>
      <c r="AE74" s="229">
        <v>4676.61056164</v>
      </c>
    </row>
    <row r="75" spans="1:31">
      <c r="A75" s="13" t="s">
        <v>100</v>
      </c>
      <c r="B75" s="229">
        <v>5231.5501079999995</v>
      </c>
      <c r="C75" s="229">
        <v>5231.5501079999995</v>
      </c>
      <c r="D75" s="229">
        <v>4067.2616198399992</v>
      </c>
      <c r="E75" s="229">
        <v>4067.2616198399992</v>
      </c>
      <c r="F75" s="229">
        <v>4067.2616198399992</v>
      </c>
      <c r="G75" s="229">
        <v>4067.2616198399992</v>
      </c>
      <c r="H75" s="229">
        <v>4067.2616198399992</v>
      </c>
      <c r="I75" s="229">
        <v>4067.2616198399992</v>
      </c>
      <c r="J75" s="229">
        <v>4067.2616198399992</v>
      </c>
      <c r="K75" s="229">
        <v>4067.2616198399992</v>
      </c>
      <c r="L75" s="229">
        <v>4067.2616198399992</v>
      </c>
      <c r="M75" s="229">
        <v>4067.2616198399992</v>
      </c>
      <c r="N75" s="229">
        <v>4067.2616198399992</v>
      </c>
      <c r="O75" s="229">
        <v>4067.2616198399992</v>
      </c>
      <c r="P75" s="229">
        <v>4067.2616198399992</v>
      </c>
      <c r="Q75" s="229">
        <v>4067.2616198399992</v>
      </c>
      <c r="R75" s="229">
        <v>4067.2616198399992</v>
      </c>
      <c r="S75" s="229">
        <v>4067.2616198399992</v>
      </c>
      <c r="T75" s="229">
        <v>4067.2616198399992</v>
      </c>
      <c r="U75" s="229">
        <v>4067.2616198399992</v>
      </c>
      <c r="V75" s="229">
        <v>4067.2616198399992</v>
      </c>
      <c r="W75" s="229">
        <v>4067.2616198399992</v>
      </c>
      <c r="X75" s="229">
        <v>4067.2616198399992</v>
      </c>
      <c r="Y75" s="229">
        <v>4067.2616198399992</v>
      </c>
      <c r="Z75" s="229">
        <v>4067.2616198399992</v>
      </c>
      <c r="AA75" s="229">
        <v>4067.2616198399992</v>
      </c>
      <c r="AB75" s="229">
        <v>4067.2616198399992</v>
      </c>
      <c r="AC75" s="229">
        <v>4067.2616198399992</v>
      </c>
      <c r="AD75" s="229">
        <v>4067.2616198399992</v>
      </c>
      <c r="AE75" s="229">
        <v>4067.2616198399992</v>
      </c>
    </row>
    <row r="76" spans="1:31">
      <c r="A76" s="13" t="s">
        <v>99</v>
      </c>
      <c r="B76" s="229">
        <v>20013.720762000001</v>
      </c>
      <c r="C76" s="229">
        <v>20013.720762000001</v>
      </c>
      <c r="D76" s="229">
        <v>15959.188999842001</v>
      </c>
      <c r="E76" s="229">
        <v>15959.188999842001</v>
      </c>
      <c r="F76" s="229">
        <v>15959.188999842001</v>
      </c>
      <c r="G76" s="229">
        <v>15959.188999842001</v>
      </c>
      <c r="H76" s="229">
        <v>15959.188999842001</v>
      </c>
      <c r="I76" s="229">
        <v>15959.188999842001</v>
      </c>
      <c r="J76" s="229">
        <v>15959.188999842001</v>
      </c>
      <c r="K76" s="229">
        <v>15959.188999842001</v>
      </c>
      <c r="L76" s="229">
        <v>15959.188999842001</v>
      </c>
      <c r="M76" s="229">
        <v>15959.188999842001</v>
      </c>
      <c r="N76" s="229">
        <v>15959.188999842001</v>
      </c>
      <c r="O76" s="229">
        <v>15959.188999842001</v>
      </c>
      <c r="P76" s="229">
        <v>15959.188999842001</v>
      </c>
      <c r="Q76" s="229">
        <v>15959.188999842001</v>
      </c>
      <c r="R76" s="229">
        <v>15959.188999842001</v>
      </c>
      <c r="S76" s="229">
        <v>15959.188999842001</v>
      </c>
      <c r="T76" s="229">
        <v>15959.188999842001</v>
      </c>
      <c r="U76" s="229">
        <v>15959.188999842001</v>
      </c>
      <c r="V76" s="229">
        <v>15959.188999842001</v>
      </c>
      <c r="W76" s="229">
        <v>15959.188999842001</v>
      </c>
      <c r="X76" s="229">
        <v>15959.188999842001</v>
      </c>
      <c r="Y76" s="229">
        <v>15959.188999842001</v>
      </c>
      <c r="Z76" s="229">
        <v>15959.188999842001</v>
      </c>
      <c r="AA76" s="229">
        <v>15959.188999842001</v>
      </c>
      <c r="AB76" s="229">
        <v>15959.188999842001</v>
      </c>
      <c r="AC76" s="229">
        <v>15959.188999842001</v>
      </c>
      <c r="AD76" s="229">
        <v>15959.188999842001</v>
      </c>
      <c r="AE76" s="229">
        <v>15959.188999842001</v>
      </c>
    </row>
    <row r="77" spans="1:31">
      <c r="A77" s="13" t="s">
        <v>98</v>
      </c>
      <c r="B77" s="229">
        <v>48763.152659999992</v>
      </c>
      <c r="C77" s="229">
        <v>48763.152659999992</v>
      </c>
      <c r="D77" s="229">
        <v>48925.208659999975</v>
      </c>
      <c r="E77" s="229">
        <v>48925.208659999975</v>
      </c>
      <c r="F77" s="229">
        <v>48925.208659999975</v>
      </c>
      <c r="G77" s="229">
        <v>48925.208659999975</v>
      </c>
      <c r="H77" s="229">
        <v>48925.208659999975</v>
      </c>
      <c r="I77" s="229">
        <v>48925.208659999975</v>
      </c>
      <c r="J77" s="229">
        <v>48925.208659999975</v>
      </c>
      <c r="K77" s="229">
        <v>48925.208659999975</v>
      </c>
      <c r="L77" s="229">
        <v>48925.208659999975</v>
      </c>
      <c r="M77" s="229">
        <v>48925.208659999975</v>
      </c>
      <c r="N77" s="229">
        <v>48925.208659999975</v>
      </c>
      <c r="O77" s="229">
        <v>48925.208659999975</v>
      </c>
      <c r="P77" s="229">
        <v>48925.208659999975</v>
      </c>
      <c r="Q77" s="229">
        <v>48925.208659999975</v>
      </c>
      <c r="R77" s="229">
        <v>48925.208659999975</v>
      </c>
      <c r="S77" s="229">
        <v>48925.208659999975</v>
      </c>
      <c r="T77" s="229">
        <v>48925.208659999975</v>
      </c>
      <c r="U77" s="229">
        <v>48925.208659999975</v>
      </c>
      <c r="V77" s="229">
        <v>48925.208659999975</v>
      </c>
      <c r="W77" s="229">
        <v>48925.208659999975</v>
      </c>
      <c r="X77" s="229">
        <v>48925.208659999975</v>
      </c>
      <c r="Y77" s="229">
        <v>48925.208659999975</v>
      </c>
      <c r="Z77" s="229">
        <v>48925.208659999975</v>
      </c>
      <c r="AA77" s="229">
        <v>48925.208659999975</v>
      </c>
      <c r="AB77" s="229">
        <v>48925.208659999975</v>
      </c>
      <c r="AC77" s="229">
        <v>48925.208659999975</v>
      </c>
      <c r="AD77" s="229">
        <v>48925.208659999975</v>
      </c>
      <c r="AE77" s="229">
        <v>48925.208659999975</v>
      </c>
    </row>
    <row r="78" spans="1:31">
      <c r="A78" s="5" t="s">
        <v>97</v>
      </c>
      <c r="B78" s="229">
        <v>0</v>
      </c>
      <c r="C78" s="229">
        <v>0</v>
      </c>
      <c r="D78" s="229">
        <v>26000</v>
      </c>
      <c r="E78" s="229">
        <v>26000</v>
      </c>
      <c r="F78" s="229">
        <v>26000</v>
      </c>
      <c r="G78" s="229">
        <v>26000</v>
      </c>
      <c r="H78" s="229">
        <v>26000</v>
      </c>
      <c r="I78" s="229">
        <v>26000</v>
      </c>
      <c r="J78" s="229">
        <v>26000</v>
      </c>
      <c r="K78" s="229">
        <v>26000</v>
      </c>
      <c r="L78" s="229">
        <v>26000</v>
      </c>
      <c r="M78" s="229">
        <v>26000</v>
      </c>
      <c r="N78" s="229">
        <v>26000</v>
      </c>
      <c r="O78" s="229">
        <v>26000</v>
      </c>
      <c r="P78" s="229">
        <v>26000</v>
      </c>
      <c r="Q78" s="229">
        <v>26000</v>
      </c>
      <c r="R78" s="229">
        <v>26000</v>
      </c>
      <c r="S78" s="229">
        <v>26000</v>
      </c>
      <c r="T78" s="229">
        <v>26000</v>
      </c>
      <c r="U78" s="229">
        <v>26000</v>
      </c>
      <c r="V78" s="229">
        <v>26000</v>
      </c>
      <c r="W78" s="229">
        <v>26000</v>
      </c>
      <c r="X78" s="229">
        <v>26000</v>
      </c>
      <c r="Y78" s="229">
        <v>26000</v>
      </c>
      <c r="Z78" s="229">
        <v>26000</v>
      </c>
      <c r="AA78" s="229">
        <v>26000</v>
      </c>
      <c r="AB78" s="229">
        <v>26000</v>
      </c>
      <c r="AC78" s="229">
        <v>26000</v>
      </c>
      <c r="AD78" s="229">
        <v>26000</v>
      </c>
      <c r="AE78" s="229">
        <v>26000</v>
      </c>
    </row>
    <row r="79" spans="1:31" ht="21">
      <c r="A79" s="5" t="s">
        <v>132</v>
      </c>
      <c r="B79" s="229">
        <v>123586.4856</v>
      </c>
      <c r="C79" s="229">
        <v>123586.4856</v>
      </c>
      <c r="D79" s="229">
        <v>115041.64177732199</v>
      </c>
      <c r="E79" s="229">
        <v>115041.64177732199</v>
      </c>
      <c r="F79" s="229">
        <v>115041.64177732199</v>
      </c>
      <c r="G79" s="229">
        <v>115041.64177732199</v>
      </c>
      <c r="H79" s="229">
        <v>115041.64177732199</v>
      </c>
      <c r="I79" s="229">
        <v>115041.64177732199</v>
      </c>
      <c r="J79" s="229">
        <v>115041.64177732199</v>
      </c>
      <c r="K79" s="229">
        <v>115041.64177732199</v>
      </c>
      <c r="L79" s="229">
        <v>115041.64177732199</v>
      </c>
      <c r="M79" s="229">
        <v>115041.64177732199</v>
      </c>
      <c r="N79" s="229">
        <v>115041.64177732199</v>
      </c>
      <c r="O79" s="229">
        <v>115041.64177732199</v>
      </c>
      <c r="P79" s="229">
        <v>115041.64177732199</v>
      </c>
      <c r="Q79" s="229">
        <v>115041.64177732199</v>
      </c>
      <c r="R79" s="229">
        <v>115041.64177732199</v>
      </c>
      <c r="S79" s="229">
        <v>115041.64177732199</v>
      </c>
      <c r="T79" s="229">
        <v>115041.64177732199</v>
      </c>
      <c r="U79" s="229">
        <v>115041.64177732199</v>
      </c>
      <c r="V79" s="229">
        <v>115041.64177732199</v>
      </c>
      <c r="W79" s="229">
        <v>115041.64177732199</v>
      </c>
      <c r="X79" s="229">
        <v>115041.64177732199</v>
      </c>
      <c r="Y79" s="229">
        <v>115041.64177732199</v>
      </c>
      <c r="Z79" s="229">
        <v>115041.64177732199</v>
      </c>
      <c r="AA79" s="229">
        <v>115041.64177732199</v>
      </c>
      <c r="AB79" s="229">
        <v>115041.64177732199</v>
      </c>
      <c r="AC79" s="229">
        <v>115041.64177732199</v>
      </c>
      <c r="AD79" s="229">
        <v>115041.64177732199</v>
      </c>
      <c r="AE79" s="229">
        <v>115041.64177732199</v>
      </c>
    </row>
    <row r="80" spans="1:31">
      <c r="A80" s="5" t="s">
        <v>131</v>
      </c>
      <c r="B80" s="229">
        <v>0</v>
      </c>
      <c r="C80" s="229">
        <v>0</v>
      </c>
      <c r="D80" s="229">
        <v>0</v>
      </c>
      <c r="E80" s="229">
        <v>0</v>
      </c>
      <c r="F80" s="229">
        <v>0</v>
      </c>
      <c r="G80" s="229">
        <v>0</v>
      </c>
      <c r="H80" s="229">
        <v>0</v>
      </c>
      <c r="I80" s="229">
        <v>0</v>
      </c>
      <c r="J80" s="229">
        <v>0</v>
      </c>
      <c r="K80" s="229">
        <v>0</v>
      </c>
      <c r="L80" s="229">
        <v>0</v>
      </c>
      <c r="M80" s="229">
        <v>0</v>
      </c>
      <c r="N80" s="229">
        <v>0</v>
      </c>
      <c r="O80" s="229">
        <v>0</v>
      </c>
      <c r="P80" s="229">
        <v>0</v>
      </c>
      <c r="Q80" s="229">
        <v>0</v>
      </c>
      <c r="R80" s="229">
        <v>0</v>
      </c>
      <c r="S80" s="229">
        <v>0</v>
      </c>
      <c r="T80" s="229">
        <v>0</v>
      </c>
      <c r="U80" s="229">
        <v>0</v>
      </c>
      <c r="V80" s="229">
        <v>0</v>
      </c>
      <c r="W80" s="229">
        <v>0</v>
      </c>
      <c r="X80" s="229">
        <v>0</v>
      </c>
      <c r="Y80" s="229">
        <v>0</v>
      </c>
      <c r="Z80" s="229">
        <v>0</v>
      </c>
      <c r="AA80" s="229">
        <v>0</v>
      </c>
      <c r="AB80" s="229">
        <v>0</v>
      </c>
      <c r="AC80" s="229">
        <v>0</v>
      </c>
      <c r="AD80" s="229">
        <v>0</v>
      </c>
      <c r="AE80" s="229">
        <v>0</v>
      </c>
    </row>
    <row r="81" spans="1:31" ht="21">
      <c r="A81" s="5" t="s">
        <v>130</v>
      </c>
      <c r="B81" s="229">
        <v>0</v>
      </c>
      <c r="C81" s="229">
        <v>0</v>
      </c>
      <c r="D81" s="229">
        <v>0</v>
      </c>
      <c r="E81" s="229">
        <v>0</v>
      </c>
      <c r="F81" s="229">
        <v>0</v>
      </c>
      <c r="G81" s="229">
        <v>0</v>
      </c>
      <c r="H81" s="229">
        <v>0</v>
      </c>
      <c r="I81" s="229">
        <v>0</v>
      </c>
      <c r="J81" s="229">
        <v>0</v>
      </c>
      <c r="K81" s="229">
        <v>0</v>
      </c>
      <c r="L81" s="229">
        <v>0</v>
      </c>
      <c r="M81" s="229">
        <v>0</v>
      </c>
      <c r="N81" s="229">
        <v>0</v>
      </c>
      <c r="O81" s="229">
        <v>0</v>
      </c>
      <c r="P81" s="229">
        <v>0</v>
      </c>
      <c r="Q81" s="229">
        <v>0</v>
      </c>
      <c r="R81" s="229">
        <v>0</v>
      </c>
      <c r="S81" s="229">
        <v>0</v>
      </c>
      <c r="T81" s="229">
        <v>0</v>
      </c>
      <c r="U81" s="229">
        <v>0</v>
      </c>
      <c r="V81" s="229">
        <v>0</v>
      </c>
      <c r="W81" s="229">
        <v>0</v>
      </c>
      <c r="X81" s="229">
        <v>0</v>
      </c>
      <c r="Y81" s="229">
        <v>0</v>
      </c>
      <c r="Z81" s="229">
        <v>0</v>
      </c>
      <c r="AA81" s="229">
        <v>0</v>
      </c>
      <c r="AB81" s="229">
        <v>0</v>
      </c>
      <c r="AC81" s="229">
        <v>0</v>
      </c>
      <c r="AD81" s="229">
        <v>0</v>
      </c>
      <c r="AE81" s="229">
        <v>0</v>
      </c>
    </row>
    <row r="82" spans="1:31" ht="21">
      <c r="A82" s="5" t="s">
        <v>129</v>
      </c>
      <c r="B82" s="229">
        <v>49370.525522579999</v>
      </c>
      <c r="C82" s="229">
        <v>49370.525522579999</v>
      </c>
      <c r="D82" s="229">
        <v>96520.738592252397</v>
      </c>
      <c r="E82" s="229">
        <v>96520.738592252397</v>
      </c>
      <c r="F82" s="229">
        <v>96520.738592252397</v>
      </c>
      <c r="G82" s="229">
        <v>96520.738592252397</v>
      </c>
      <c r="H82" s="229">
        <v>96520.738592252397</v>
      </c>
      <c r="I82" s="229">
        <v>96520.738592252397</v>
      </c>
      <c r="J82" s="229">
        <v>96520.738592252397</v>
      </c>
      <c r="K82" s="229">
        <v>96520.738592252397</v>
      </c>
      <c r="L82" s="229">
        <v>96520.738592252397</v>
      </c>
      <c r="M82" s="229">
        <v>96520.738592252397</v>
      </c>
      <c r="N82" s="229">
        <v>96520.738592252397</v>
      </c>
      <c r="O82" s="229">
        <v>96520.738592252397</v>
      </c>
      <c r="P82" s="229">
        <v>96520.738592252397</v>
      </c>
      <c r="Q82" s="229">
        <v>96520.738592252397</v>
      </c>
      <c r="R82" s="229">
        <v>96520.738592252397</v>
      </c>
      <c r="S82" s="229">
        <v>96520.738592252397</v>
      </c>
      <c r="T82" s="229">
        <v>96520.738592252397</v>
      </c>
      <c r="U82" s="229">
        <v>96520.738592252397</v>
      </c>
      <c r="V82" s="229">
        <v>96520.738592252397</v>
      </c>
      <c r="W82" s="229">
        <v>96520.738592252397</v>
      </c>
      <c r="X82" s="229">
        <v>96520.738592252397</v>
      </c>
      <c r="Y82" s="229">
        <v>96520.738592252397</v>
      </c>
      <c r="Z82" s="229">
        <v>96520.738592252397</v>
      </c>
      <c r="AA82" s="229">
        <v>96520.738592252397</v>
      </c>
      <c r="AB82" s="229">
        <v>96520.738592252397</v>
      </c>
      <c r="AC82" s="229">
        <v>96520.738592252397</v>
      </c>
      <c r="AD82" s="229">
        <v>96520.738592252397</v>
      </c>
      <c r="AE82" s="229">
        <v>96520.738592252397</v>
      </c>
    </row>
    <row r="83" spans="1:31">
      <c r="A83" s="13" t="s">
        <v>128</v>
      </c>
      <c r="B83" s="229">
        <v>31806.84003318</v>
      </c>
      <c r="C83" s="229">
        <v>31806.84003318</v>
      </c>
      <c r="D83" s="229">
        <v>36501.325644575234</v>
      </c>
      <c r="E83" s="229">
        <v>36501.325644575234</v>
      </c>
      <c r="F83" s="229">
        <v>36501.325644575234</v>
      </c>
      <c r="G83" s="229">
        <v>36501.325644575234</v>
      </c>
      <c r="H83" s="229">
        <v>36501.325644575234</v>
      </c>
      <c r="I83" s="229">
        <v>36501.325644575234</v>
      </c>
      <c r="J83" s="229">
        <v>36501.325644575234</v>
      </c>
      <c r="K83" s="229">
        <v>36501.325644575234</v>
      </c>
      <c r="L83" s="229">
        <v>36501.325644575234</v>
      </c>
      <c r="M83" s="229">
        <v>36501.325644575234</v>
      </c>
      <c r="N83" s="229">
        <v>36501.325644575234</v>
      </c>
      <c r="O83" s="229">
        <v>36501.325644575234</v>
      </c>
      <c r="P83" s="229">
        <v>36501.325644575234</v>
      </c>
      <c r="Q83" s="229">
        <v>36501.325644575234</v>
      </c>
      <c r="R83" s="229">
        <v>36501.325644575234</v>
      </c>
      <c r="S83" s="229">
        <v>36501.325644575234</v>
      </c>
      <c r="T83" s="229">
        <v>36501.325644575234</v>
      </c>
      <c r="U83" s="229">
        <v>36501.325644575234</v>
      </c>
      <c r="V83" s="229">
        <v>36501.325644575234</v>
      </c>
      <c r="W83" s="229">
        <v>36501.325644575234</v>
      </c>
      <c r="X83" s="229">
        <v>36501.325644575234</v>
      </c>
      <c r="Y83" s="229">
        <v>36501.325644575234</v>
      </c>
      <c r="Z83" s="229">
        <v>36501.325644575234</v>
      </c>
      <c r="AA83" s="229">
        <v>36501.325644575234</v>
      </c>
      <c r="AB83" s="229">
        <v>36501.325644575234</v>
      </c>
      <c r="AC83" s="229">
        <v>36501.325644575234</v>
      </c>
      <c r="AD83" s="229">
        <v>36501.325644575234</v>
      </c>
      <c r="AE83" s="229">
        <v>36501.325644575234</v>
      </c>
    </row>
    <row r="84" spans="1:31" ht="21">
      <c r="A84" s="13" t="s">
        <v>127</v>
      </c>
      <c r="B84" s="229">
        <v>17302.107984000002</v>
      </c>
      <c r="C84" s="229">
        <v>17302.107984000002</v>
      </c>
      <c r="D84" s="229">
        <v>40264.57462206269</v>
      </c>
      <c r="E84" s="229">
        <v>40264.57462206269</v>
      </c>
      <c r="F84" s="229">
        <v>40264.57462206269</v>
      </c>
      <c r="G84" s="229">
        <v>40264.57462206269</v>
      </c>
      <c r="H84" s="229">
        <v>40264.57462206269</v>
      </c>
      <c r="I84" s="229">
        <v>40264.57462206269</v>
      </c>
      <c r="J84" s="229">
        <v>40264.57462206269</v>
      </c>
      <c r="K84" s="229">
        <v>40264.57462206269</v>
      </c>
      <c r="L84" s="229">
        <v>40264.57462206269</v>
      </c>
      <c r="M84" s="229">
        <v>40264.57462206269</v>
      </c>
      <c r="N84" s="229">
        <v>40264.57462206269</v>
      </c>
      <c r="O84" s="229">
        <v>40264.57462206269</v>
      </c>
      <c r="P84" s="229">
        <v>40264.57462206269</v>
      </c>
      <c r="Q84" s="229">
        <v>40264.57462206269</v>
      </c>
      <c r="R84" s="229">
        <v>40264.57462206269</v>
      </c>
      <c r="S84" s="229">
        <v>40264.57462206269</v>
      </c>
      <c r="T84" s="229">
        <v>40264.57462206269</v>
      </c>
      <c r="U84" s="229">
        <v>40264.57462206269</v>
      </c>
      <c r="V84" s="229">
        <v>40264.57462206269</v>
      </c>
      <c r="W84" s="229">
        <v>40264.57462206269</v>
      </c>
      <c r="X84" s="229">
        <v>40264.57462206269</v>
      </c>
      <c r="Y84" s="229">
        <v>40264.57462206269</v>
      </c>
      <c r="Z84" s="229">
        <v>40264.57462206269</v>
      </c>
      <c r="AA84" s="229">
        <v>40264.57462206269</v>
      </c>
      <c r="AB84" s="229">
        <v>40264.57462206269</v>
      </c>
      <c r="AC84" s="229">
        <v>40264.57462206269</v>
      </c>
      <c r="AD84" s="229">
        <v>40264.57462206269</v>
      </c>
      <c r="AE84" s="229">
        <v>40264.57462206269</v>
      </c>
    </row>
    <row r="85" spans="1:31">
      <c r="A85" s="13" t="s">
        <v>126</v>
      </c>
      <c r="B85" s="229">
        <v>261.57750540000001</v>
      </c>
      <c r="C85" s="229">
        <v>261.57750540000001</v>
      </c>
      <c r="D85" s="229">
        <v>203.36308099199996</v>
      </c>
      <c r="E85" s="229">
        <v>203.36308099199996</v>
      </c>
      <c r="F85" s="229">
        <v>203.36308099199996</v>
      </c>
      <c r="G85" s="229">
        <v>203.36308099199996</v>
      </c>
      <c r="H85" s="229">
        <v>203.36308099199996</v>
      </c>
      <c r="I85" s="229">
        <v>203.36308099199996</v>
      </c>
      <c r="J85" s="229">
        <v>203.36308099199996</v>
      </c>
      <c r="K85" s="229">
        <v>203.36308099199996</v>
      </c>
      <c r="L85" s="229">
        <v>203.36308099199996</v>
      </c>
      <c r="M85" s="229">
        <v>203.36308099199996</v>
      </c>
      <c r="N85" s="229">
        <v>203.36308099199996</v>
      </c>
      <c r="O85" s="229">
        <v>203.36308099199996</v>
      </c>
      <c r="P85" s="229">
        <v>203.36308099199996</v>
      </c>
      <c r="Q85" s="229">
        <v>203.36308099199996</v>
      </c>
      <c r="R85" s="229">
        <v>203.36308099199996</v>
      </c>
      <c r="S85" s="229">
        <v>203.36308099199996</v>
      </c>
      <c r="T85" s="229">
        <v>203.36308099199996</v>
      </c>
      <c r="U85" s="229">
        <v>203.36308099199996</v>
      </c>
      <c r="V85" s="229">
        <v>203.36308099199996</v>
      </c>
      <c r="W85" s="229">
        <v>203.36308099199996</v>
      </c>
      <c r="X85" s="229">
        <v>203.36308099199996</v>
      </c>
      <c r="Y85" s="229">
        <v>203.36308099199996</v>
      </c>
      <c r="Z85" s="229">
        <v>203.36308099199996</v>
      </c>
      <c r="AA85" s="229">
        <v>203.36308099199996</v>
      </c>
      <c r="AB85" s="229">
        <v>203.36308099199996</v>
      </c>
      <c r="AC85" s="229">
        <v>203.36308099199996</v>
      </c>
      <c r="AD85" s="229">
        <v>203.36308099199996</v>
      </c>
      <c r="AE85" s="229">
        <v>203.36308099199996</v>
      </c>
    </row>
    <row r="86" spans="1:31">
      <c r="A86" s="13" t="s">
        <v>163</v>
      </c>
      <c r="B86" s="229">
        <v>0</v>
      </c>
      <c r="C86" s="229">
        <v>0</v>
      </c>
      <c r="D86" s="229">
        <v>19551.475244622481</v>
      </c>
      <c r="E86" s="229">
        <v>19551.475244622481</v>
      </c>
      <c r="F86" s="229">
        <v>19551.475244622481</v>
      </c>
      <c r="G86" s="229">
        <v>19551.475244622481</v>
      </c>
      <c r="H86" s="229">
        <v>19551.475244622481</v>
      </c>
      <c r="I86" s="229">
        <v>19551.475244622481</v>
      </c>
      <c r="J86" s="229">
        <v>19551.475244622481</v>
      </c>
      <c r="K86" s="229">
        <v>19551.475244622481</v>
      </c>
      <c r="L86" s="229">
        <v>19551.475244622481</v>
      </c>
      <c r="M86" s="229">
        <v>19551.475244622481</v>
      </c>
      <c r="N86" s="229">
        <v>19551.475244622481</v>
      </c>
      <c r="O86" s="229">
        <v>19551.475244622481</v>
      </c>
      <c r="P86" s="229">
        <v>19551.475244622481</v>
      </c>
      <c r="Q86" s="229">
        <v>19551.475244622481</v>
      </c>
      <c r="R86" s="229">
        <v>19551.475244622481</v>
      </c>
      <c r="S86" s="229">
        <v>19551.475244622481</v>
      </c>
      <c r="T86" s="229">
        <v>19551.475244622481</v>
      </c>
      <c r="U86" s="229">
        <v>19551.475244622481</v>
      </c>
      <c r="V86" s="229">
        <v>19551.475244622481</v>
      </c>
      <c r="W86" s="229">
        <v>19551.475244622481</v>
      </c>
      <c r="X86" s="229">
        <v>19551.475244622481</v>
      </c>
      <c r="Y86" s="229">
        <v>19551.475244622481</v>
      </c>
      <c r="Z86" s="229">
        <v>19551.475244622481</v>
      </c>
      <c r="AA86" s="229">
        <v>19551.475244622481</v>
      </c>
      <c r="AB86" s="229">
        <v>19551.475244622481</v>
      </c>
      <c r="AC86" s="229">
        <v>19551.475244622481</v>
      </c>
      <c r="AD86" s="229">
        <v>19551.475244622481</v>
      </c>
      <c r="AE86" s="229">
        <v>19551.475244622481</v>
      </c>
    </row>
    <row r="87" spans="1:31">
      <c r="A87" s="13" t="s">
        <v>159</v>
      </c>
      <c r="B87" s="229">
        <v>0</v>
      </c>
      <c r="C87" s="229">
        <v>0</v>
      </c>
      <c r="D87" s="229">
        <v>3114.5436611520008</v>
      </c>
      <c r="E87" s="229">
        <v>3114.5436611520008</v>
      </c>
      <c r="F87" s="229">
        <v>3114.5436611520008</v>
      </c>
      <c r="G87" s="229">
        <v>3114.5436611520008</v>
      </c>
      <c r="H87" s="229">
        <v>3114.5436611520008</v>
      </c>
      <c r="I87" s="229">
        <v>3114.5436611520008</v>
      </c>
      <c r="J87" s="229">
        <v>3114.5436611520008</v>
      </c>
      <c r="K87" s="229">
        <v>3114.5436611520008</v>
      </c>
      <c r="L87" s="229">
        <v>3114.5436611520008</v>
      </c>
      <c r="M87" s="229">
        <v>3114.5436611520008</v>
      </c>
      <c r="N87" s="229">
        <v>3114.5436611520008</v>
      </c>
      <c r="O87" s="229">
        <v>3114.5436611520008</v>
      </c>
      <c r="P87" s="229">
        <v>3114.5436611520008</v>
      </c>
      <c r="Q87" s="229">
        <v>3114.5436611520008</v>
      </c>
      <c r="R87" s="229">
        <v>3114.5436611520008</v>
      </c>
      <c r="S87" s="229">
        <v>3114.5436611520008</v>
      </c>
      <c r="T87" s="229">
        <v>3114.5436611520008</v>
      </c>
      <c r="U87" s="229">
        <v>3114.5436611520008</v>
      </c>
      <c r="V87" s="229">
        <v>3114.5436611520008</v>
      </c>
      <c r="W87" s="229">
        <v>3114.5436611520008</v>
      </c>
      <c r="X87" s="229">
        <v>3114.5436611520008</v>
      </c>
      <c r="Y87" s="229">
        <v>3114.5436611520008</v>
      </c>
      <c r="Z87" s="229">
        <v>3114.5436611520008</v>
      </c>
      <c r="AA87" s="229">
        <v>3114.5436611520008</v>
      </c>
      <c r="AB87" s="229">
        <v>3114.5436611520008</v>
      </c>
      <c r="AC87" s="229">
        <v>3114.5436611520008</v>
      </c>
      <c r="AD87" s="229">
        <v>3114.5436611520008</v>
      </c>
      <c r="AE87" s="229">
        <v>3114.5436611520008</v>
      </c>
    </row>
    <row r="88" spans="1:31">
      <c r="A88" s="13" t="s">
        <v>160</v>
      </c>
      <c r="B88" s="229">
        <v>0</v>
      </c>
      <c r="C88" s="229">
        <v>0</v>
      </c>
      <c r="D88" s="229">
        <v>2491.6349289216005</v>
      </c>
      <c r="E88" s="229">
        <v>2491.6349289216005</v>
      </c>
      <c r="F88" s="229">
        <v>2491.6349289216005</v>
      </c>
      <c r="G88" s="229">
        <v>2491.6349289216005</v>
      </c>
      <c r="H88" s="229">
        <v>2491.6349289216005</v>
      </c>
      <c r="I88" s="229">
        <v>2491.6349289216005</v>
      </c>
      <c r="J88" s="229">
        <v>2491.6349289216005</v>
      </c>
      <c r="K88" s="229">
        <v>2491.6349289216005</v>
      </c>
      <c r="L88" s="229">
        <v>2491.6349289216005</v>
      </c>
      <c r="M88" s="229">
        <v>2491.6349289216005</v>
      </c>
      <c r="N88" s="229">
        <v>2491.6349289216005</v>
      </c>
      <c r="O88" s="229">
        <v>2491.6349289216005</v>
      </c>
      <c r="P88" s="229">
        <v>2491.6349289216005</v>
      </c>
      <c r="Q88" s="229">
        <v>2491.6349289216005</v>
      </c>
      <c r="R88" s="229">
        <v>2491.6349289216005</v>
      </c>
      <c r="S88" s="229">
        <v>2491.6349289216005</v>
      </c>
      <c r="T88" s="229">
        <v>2491.6349289216005</v>
      </c>
      <c r="U88" s="229">
        <v>2491.6349289216005</v>
      </c>
      <c r="V88" s="229">
        <v>2491.6349289216005</v>
      </c>
      <c r="W88" s="229">
        <v>2491.6349289216005</v>
      </c>
      <c r="X88" s="229">
        <v>2491.6349289216005</v>
      </c>
      <c r="Y88" s="229">
        <v>2491.6349289216005</v>
      </c>
      <c r="Z88" s="229">
        <v>2491.6349289216005</v>
      </c>
      <c r="AA88" s="229">
        <v>2491.6349289216005</v>
      </c>
      <c r="AB88" s="229">
        <v>2491.6349289216005</v>
      </c>
      <c r="AC88" s="229">
        <v>2491.6349289216005</v>
      </c>
      <c r="AD88" s="229">
        <v>2491.6349289216005</v>
      </c>
      <c r="AE88" s="229">
        <v>2491.6349289216005</v>
      </c>
    </row>
    <row r="89" spans="1:31">
      <c r="A89" s="13" t="s">
        <v>161</v>
      </c>
      <c r="B89" s="229">
        <v>0</v>
      </c>
      <c r="C89" s="229">
        <v>0</v>
      </c>
      <c r="D89" s="229">
        <v>4671.8154917280008</v>
      </c>
      <c r="E89" s="229">
        <v>4671.8154917280008</v>
      </c>
      <c r="F89" s="229">
        <v>4671.8154917280008</v>
      </c>
      <c r="G89" s="229">
        <v>4671.8154917280008</v>
      </c>
      <c r="H89" s="229">
        <v>4671.8154917280008</v>
      </c>
      <c r="I89" s="229">
        <v>4671.8154917280008</v>
      </c>
      <c r="J89" s="229">
        <v>4671.8154917280008</v>
      </c>
      <c r="K89" s="229">
        <v>4671.8154917280008</v>
      </c>
      <c r="L89" s="229">
        <v>4671.8154917280008</v>
      </c>
      <c r="M89" s="229">
        <v>4671.8154917280008</v>
      </c>
      <c r="N89" s="229">
        <v>4671.8154917280008</v>
      </c>
      <c r="O89" s="229">
        <v>4671.8154917280008</v>
      </c>
      <c r="P89" s="229">
        <v>4671.8154917280008</v>
      </c>
      <c r="Q89" s="229">
        <v>4671.8154917280008</v>
      </c>
      <c r="R89" s="229">
        <v>4671.8154917280008</v>
      </c>
      <c r="S89" s="229">
        <v>4671.8154917280008</v>
      </c>
      <c r="T89" s="229">
        <v>4671.8154917280008</v>
      </c>
      <c r="U89" s="229">
        <v>4671.8154917280008</v>
      </c>
      <c r="V89" s="229">
        <v>4671.8154917280008</v>
      </c>
      <c r="W89" s="229">
        <v>4671.8154917280008</v>
      </c>
      <c r="X89" s="229">
        <v>4671.8154917280008</v>
      </c>
      <c r="Y89" s="229">
        <v>4671.8154917280008</v>
      </c>
      <c r="Z89" s="229">
        <v>4671.8154917280008</v>
      </c>
      <c r="AA89" s="229">
        <v>4671.8154917280008</v>
      </c>
      <c r="AB89" s="229">
        <v>4671.8154917280008</v>
      </c>
      <c r="AC89" s="229">
        <v>4671.8154917280008</v>
      </c>
      <c r="AD89" s="229">
        <v>4671.8154917280008</v>
      </c>
      <c r="AE89" s="229">
        <v>4671.8154917280008</v>
      </c>
    </row>
    <row r="90" spans="1:31">
      <c r="A90" s="13" t="s">
        <v>162</v>
      </c>
      <c r="B90" s="229">
        <v>0</v>
      </c>
      <c r="C90" s="229">
        <v>0</v>
      </c>
      <c r="D90" s="229">
        <v>2300.8328355464396</v>
      </c>
      <c r="E90" s="229">
        <v>2300.8328355464396</v>
      </c>
      <c r="F90" s="229">
        <v>2300.8328355464396</v>
      </c>
      <c r="G90" s="229">
        <v>2300.8328355464396</v>
      </c>
      <c r="H90" s="229">
        <v>2300.8328355464396</v>
      </c>
      <c r="I90" s="229">
        <v>2300.8328355464396</v>
      </c>
      <c r="J90" s="229">
        <v>2300.8328355464396</v>
      </c>
      <c r="K90" s="229">
        <v>2300.8328355464396</v>
      </c>
      <c r="L90" s="229">
        <v>2300.8328355464396</v>
      </c>
      <c r="M90" s="229">
        <v>2300.8328355464396</v>
      </c>
      <c r="N90" s="229">
        <v>2300.8328355464396</v>
      </c>
      <c r="O90" s="229">
        <v>2300.8328355464396</v>
      </c>
      <c r="P90" s="229">
        <v>2300.8328355464396</v>
      </c>
      <c r="Q90" s="229">
        <v>2300.8328355464396</v>
      </c>
      <c r="R90" s="229">
        <v>2300.8328355464396</v>
      </c>
      <c r="S90" s="229">
        <v>2300.8328355464396</v>
      </c>
      <c r="T90" s="229">
        <v>2300.8328355464396</v>
      </c>
      <c r="U90" s="229">
        <v>2300.8328355464396</v>
      </c>
      <c r="V90" s="229">
        <v>2300.8328355464396</v>
      </c>
      <c r="W90" s="229">
        <v>2300.8328355464396</v>
      </c>
      <c r="X90" s="229">
        <v>2300.8328355464396</v>
      </c>
      <c r="Y90" s="229">
        <v>2300.8328355464396</v>
      </c>
      <c r="Z90" s="229">
        <v>2300.8328355464396</v>
      </c>
      <c r="AA90" s="229">
        <v>2300.8328355464396</v>
      </c>
      <c r="AB90" s="229">
        <v>2300.8328355464396</v>
      </c>
      <c r="AC90" s="229">
        <v>2300.8328355464396</v>
      </c>
      <c r="AD90" s="229">
        <v>2300.8328355464396</v>
      </c>
      <c r="AE90" s="229">
        <v>2300.8328355464396</v>
      </c>
    </row>
    <row r="91" spans="1:31">
      <c r="A91" s="5" t="s">
        <v>125</v>
      </c>
      <c r="B91" s="229">
        <v>108012.59246260001</v>
      </c>
      <c r="C91" s="229">
        <v>108012.59246260001</v>
      </c>
      <c r="D91" s="229">
        <v>56439.689730486425</v>
      </c>
      <c r="E91" s="229">
        <v>56439.689730486425</v>
      </c>
      <c r="F91" s="229">
        <v>56439.689730486425</v>
      </c>
      <c r="G91" s="229">
        <v>56439.689730486425</v>
      </c>
      <c r="H91" s="229">
        <v>56439.689730486425</v>
      </c>
      <c r="I91" s="229">
        <v>56439.689730486425</v>
      </c>
      <c r="J91" s="229">
        <v>56439.689730486425</v>
      </c>
      <c r="K91" s="229">
        <v>56439.689730486425</v>
      </c>
      <c r="L91" s="229">
        <v>56439.689730486425</v>
      </c>
      <c r="M91" s="229">
        <v>56439.689730486425</v>
      </c>
      <c r="N91" s="229">
        <v>56439.689730486425</v>
      </c>
      <c r="O91" s="229">
        <v>56439.689730486425</v>
      </c>
      <c r="P91" s="229">
        <v>56439.689730486425</v>
      </c>
      <c r="Q91" s="229">
        <v>56439.689730486425</v>
      </c>
      <c r="R91" s="229">
        <v>56439.689730486425</v>
      </c>
      <c r="S91" s="229">
        <v>56439.689730486425</v>
      </c>
      <c r="T91" s="229">
        <v>56439.689730486425</v>
      </c>
      <c r="U91" s="229">
        <v>56439.689730486425</v>
      </c>
      <c r="V91" s="229">
        <v>56439.689730486425</v>
      </c>
      <c r="W91" s="229">
        <v>56439.689730486425</v>
      </c>
      <c r="X91" s="229">
        <v>56439.689730486425</v>
      </c>
      <c r="Y91" s="229">
        <v>56439.689730486425</v>
      </c>
      <c r="Z91" s="229">
        <v>56439.689730486425</v>
      </c>
      <c r="AA91" s="229">
        <v>56439.689730486425</v>
      </c>
      <c r="AB91" s="229">
        <v>56439.689730486425</v>
      </c>
      <c r="AC91" s="229">
        <v>56439.689730486425</v>
      </c>
      <c r="AD91" s="229">
        <v>56439.689730486425</v>
      </c>
      <c r="AE91" s="229">
        <v>56439.689730486425</v>
      </c>
    </row>
    <row r="92" spans="1:31">
      <c r="A92" s="13" t="s">
        <v>164</v>
      </c>
      <c r="B92" s="229">
        <v>3.7599999999983993</v>
      </c>
      <c r="C92" s="229">
        <v>3.7599999999983993</v>
      </c>
      <c r="D92" s="229">
        <v>0</v>
      </c>
      <c r="E92" s="229">
        <v>0</v>
      </c>
      <c r="F92" s="229">
        <v>0</v>
      </c>
      <c r="G92" s="229">
        <v>0</v>
      </c>
      <c r="H92" s="229">
        <v>0</v>
      </c>
      <c r="I92" s="229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29">
        <v>0</v>
      </c>
      <c r="P92" s="229">
        <v>0</v>
      </c>
      <c r="Q92" s="229">
        <v>0</v>
      </c>
      <c r="R92" s="229">
        <v>0</v>
      </c>
      <c r="S92" s="229">
        <v>0</v>
      </c>
      <c r="T92" s="229">
        <v>0</v>
      </c>
      <c r="U92" s="229">
        <v>0</v>
      </c>
      <c r="V92" s="229">
        <v>0</v>
      </c>
      <c r="W92" s="229">
        <v>0</v>
      </c>
      <c r="X92" s="229">
        <v>0</v>
      </c>
      <c r="Y92" s="229">
        <v>0</v>
      </c>
      <c r="Z92" s="229">
        <v>0</v>
      </c>
      <c r="AA92" s="229">
        <v>0</v>
      </c>
      <c r="AB92" s="229">
        <v>0</v>
      </c>
      <c r="AC92" s="229">
        <v>0</v>
      </c>
      <c r="AD92" s="229">
        <v>0</v>
      </c>
      <c r="AE92" s="229">
        <v>0</v>
      </c>
    </row>
    <row r="93" spans="1:31">
      <c r="A93" s="13" t="s">
        <v>165</v>
      </c>
      <c r="B93" s="229">
        <v>1986.0323519999999</v>
      </c>
      <c r="C93" s="229">
        <v>1986.0323519999999</v>
      </c>
      <c r="D93" s="229">
        <v>1417.4609008416001</v>
      </c>
      <c r="E93" s="229">
        <v>1417.4609008416001</v>
      </c>
      <c r="F93" s="229">
        <v>1417.4609008416001</v>
      </c>
      <c r="G93" s="229">
        <v>1417.4609008416001</v>
      </c>
      <c r="H93" s="229">
        <v>1417.4609008416001</v>
      </c>
      <c r="I93" s="229">
        <v>1417.4609008416001</v>
      </c>
      <c r="J93" s="229">
        <v>1417.4609008416001</v>
      </c>
      <c r="K93" s="229">
        <v>1417.4609008416001</v>
      </c>
      <c r="L93" s="229">
        <v>1417.4609008416001</v>
      </c>
      <c r="M93" s="229">
        <v>1417.4609008416001</v>
      </c>
      <c r="N93" s="229">
        <v>1417.4609008416001</v>
      </c>
      <c r="O93" s="229">
        <v>1417.4609008416001</v>
      </c>
      <c r="P93" s="229">
        <v>1417.4609008416001</v>
      </c>
      <c r="Q93" s="229">
        <v>1417.4609008416001</v>
      </c>
      <c r="R93" s="229">
        <v>1417.4609008416001</v>
      </c>
      <c r="S93" s="229">
        <v>1417.4609008416001</v>
      </c>
      <c r="T93" s="229">
        <v>1417.4609008416001</v>
      </c>
      <c r="U93" s="229">
        <v>1417.4609008416001</v>
      </c>
      <c r="V93" s="229">
        <v>1417.4609008416001</v>
      </c>
      <c r="W93" s="229">
        <v>1417.4609008416001</v>
      </c>
      <c r="X93" s="229">
        <v>1417.4609008416001</v>
      </c>
      <c r="Y93" s="229">
        <v>1417.4609008416001</v>
      </c>
      <c r="Z93" s="229">
        <v>1417.4609008416001</v>
      </c>
      <c r="AA93" s="229">
        <v>1417.4609008416001</v>
      </c>
      <c r="AB93" s="229">
        <v>1417.4609008416001</v>
      </c>
      <c r="AC93" s="229">
        <v>1417.4609008416001</v>
      </c>
      <c r="AD93" s="229">
        <v>1417.4609008416001</v>
      </c>
      <c r="AE93" s="229">
        <v>1417.4609008416001</v>
      </c>
    </row>
    <row r="94" spans="1:31">
      <c r="A94" s="13" t="s">
        <v>124</v>
      </c>
      <c r="B94" s="229">
        <v>99.3016176</v>
      </c>
      <c r="C94" s="229">
        <v>99.3016176</v>
      </c>
      <c r="D94" s="229">
        <v>85.047654050495993</v>
      </c>
      <c r="E94" s="229">
        <v>85.047654050495993</v>
      </c>
      <c r="F94" s="229">
        <v>85.047654050495993</v>
      </c>
      <c r="G94" s="229">
        <v>85.047654050495993</v>
      </c>
      <c r="H94" s="229">
        <v>85.047654050495993</v>
      </c>
      <c r="I94" s="229">
        <v>85.047654050495993</v>
      </c>
      <c r="J94" s="229">
        <v>85.047654050495993</v>
      </c>
      <c r="K94" s="229">
        <v>85.047654050495993</v>
      </c>
      <c r="L94" s="229">
        <v>85.047654050495993</v>
      </c>
      <c r="M94" s="229">
        <v>85.047654050495993</v>
      </c>
      <c r="N94" s="229">
        <v>85.047654050495993</v>
      </c>
      <c r="O94" s="229">
        <v>85.047654050495993</v>
      </c>
      <c r="P94" s="229">
        <v>85.047654050495993</v>
      </c>
      <c r="Q94" s="229">
        <v>85.047654050495993</v>
      </c>
      <c r="R94" s="229">
        <v>85.047654050495993</v>
      </c>
      <c r="S94" s="229">
        <v>85.047654050495993</v>
      </c>
      <c r="T94" s="229">
        <v>85.047654050495993</v>
      </c>
      <c r="U94" s="229">
        <v>85.047654050495993</v>
      </c>
      <c r="V94" s="229">
        <v>85.047654050495993</v>
      </c>
      <c r="W94" s="229">
        <v>85.047654050495993</v>
      </c>
      <c r="X94" s="229">
        <v>85.047654050495993</v>
      </c>
      <c r="Y94" s="229">
        <v>85.047654050495993</v>
      </c>
      <c r="Z94" s="229">
        <v>85.047654050495993</v>
      </c>
      <c r="AA94" s="229">
        <v>85.047654050495993</v>
      </c>
      <c r="AB94" s="229">
        <v>85.047654050495993</v>
      </c>
      <c r="AC94" s="229">
        <v>85.047654050495993</v>
      </c>
      <c r="AD94" s="229">
        <v>85.047654050495993</v>
      </c>
      <c r="AE94" s="229">
        <v>85.047654050495993</v>
      </c>
    </row>
    <row r="95" spans="1:31">
      <c r="A95" s="13" t="s">
        <v>123</v>
      </c>
      <c r="B95" s="229">
        <v>119.16194111999999</v>
      </c>
      <c r="C95" s="229">
        <v>119.16194111999999</v>
      </c>
      <c r="D95" s="229">
        <v>99.22226305891202</v>
      </c>
      <c r="E95" s="229">
        <v>99.22226305891202</v>
      </c>
      <c r="F95" s="229">
        <v>99.22226305891202</v>
      </c>
      <c r="G95" s="229">
        <v>99.22226305891202</v>
      </c>
      <c r="H95" s="229">
        <v>99.22226305891202</v>
      </c>
      <c r="I95" s="229">
        <v>99.22226305891202</v>
      </c>
      <c r="J95" s="229">
        <v>99.22226305891202</v>
      </c>
      <c r="K95" s="229">
        <v>99.22226305891202</v>
      </c>
      <c r="L95" s="229">
        <v>99.22226305891202</v>
      </c>
      <c r="M95" s="229">
        <v>99.22226305891202</v>
      </c>
      <c r="N95" s="229">
        <v>99.22226305891202</v>
      </c>
      <c r="O95" s="229">
        <v>99.22226305891202</v>
      </c>
      <c r="P95" s="229">
        <v>99.22226305891202</v>
      </c>
      <c r="Q95" s="229">
        <v>99.22226305891202</v>
      </c>
      <c r="R95" s="229">
        <v>99.22226305891202</v>
      </c>
      <c r="S95" s="229">
        <v>99.22226305891202</v>
      </c>
      <c r="T95" s="229">
        <v>99.22226305891202</v>
      </c>
      <c r="U95" s="229">
        <v>99.22226305891202</v>
      </c>
      <c r="V95" s="229">
        <v>99.22226305891202</v>
      </c>
      <c r="W95" s="229">
        <v>99.22226305891202</v>
      </c>
      <c r="X95" s="229">
        <v>99.22226305891202</v>
      </c>
      <c r="Y95" s="229">
        <v>99.22226305891202</v>
      </c>
      <c r="Z95" s="229">
        <v>99.22226305891202</v>
      </c>
      <c r="AA95" s="229">
        <v>99.22226305891202</v>
      </c>
      <c r="AB95" s="229">
        <v>99.22226305891202</v>
      </c>
      <c r="AC95" s="229">
        <v>99.22226305891202</v>
      </c>
      <c r="AD95" s="229">
        <v>99.22226305891202</v>
      </c>
      <c r="AE95" s="229">
        <v>99.22226305891202</v>
      </c>
    </row>
    <row r="96" spans="1:31">
      <c r="A96" s="13" t="s">
        <v>122</v>
      </c>
      <c r="B96" s="229">
        <v>39.720647040000003</v>
      </c>
      <c r="C96" s="229">
        <v>39.720647040000003</v>
      </c>
      <c r="D96" s="229">
        <v>28.349218016832001</v>
      </c>
      <c r="E96" s="229">
        <v>28.349218016832001</v>
      </c>
      <c r="F96" s="229">
        <v>28.349218016832001</v>
      </c>
      <c r="G96" s="229">
        <v>28.349218016832001</v>
      </c>
      <c r="H96" s="229">
        <v>28.349218016832001</v>
      </c>
      <c r="I96" s="229">
        <v>28.349218016832001</v>
      </c>
      <c r="J96" s="229">
        <v>28.349218016832001</v>
      </c>
      <c r="K96" s="229">
        <v>28.349218016832001</v>
      </c>
      <c r="L96" s="229">
        <v>28.349218016832001</v>
      </c>
      <c r="M96" s="229">
        <v>28.349218016832001</v>
      </c>
      <c r="N96" s="229">
        <v>28.349218016832001</v>
      </c>
      <c r="O96" s="229">
        <v>28.349218016832001</v>
      </c>
      <c r="P96" s="229">
        <v>28.349218016832001</v>
      </c>
      <c r="Q96" s="229">
        <v>28.349218016832001</v>
      </c>
      <c r="R96" s="229">
        <v>28.349218016832001</v>
      </c>
      <c r="S96" s="229">
        <v>28.349218016832001</v>
      </c>
      <c r="T96" s="229">
        <v>28.349218016832001</v>
      </c>
      <c r="U96" s="229">
        <v>28.349218016832001</v>
      </c>
      <c r="V96" s="229">
        <v>28.349218016832001</v>
      </c>
      <c r="W96" s="229">
        <v>28.349218016832001</v>
      </c>
      <c r="X96" s="229">
        <v>28.349218016832001</v>
      </c>
      <c r="Y96" s="229">
        <v>28.349218016832001</v>
      </c>
      <c r="Z96" s="229">
        <v>28.349218016832001</v>
      </c>
      <c r="AA96" s="229">
        <v>28.349218016832001</v>
      </c>
      <c r="AB96" s="229">
        <v>28.349218016832001</v>
      </c>
      <c r="AC96" s="229">
        <v>28.349218016832001</v>
      </c>
      <c r="AD96" s="229">
        <v>28.349218016832001</v>
      </c>
      <c r="AE96" s="229">
        <v>28.349218016832001</v>
      </c>
    </row>
    <row r="97" spans="1:31">
      <c r="A97" s="13" t="s">
        <v>121</v>
      </c>
      <c r="B97" s="229">
        <v>1727.84814624</v>
      </c>
      <c r="C97" s="229">
        <v>1727.84814624</v>
      </c>
      <c r="D97" s="229">
        <v>1204.84176571536</v>
      </c>
      <c r="E97" s="229">
        <v>1204.84176571536</v>
      </c>
      <c r="F97" s="229">
        <v>1204.84176571536</v>
      </c>
      <c r="G97" s="229">
        <v>1204.84176571536</v>
      </c>
      <c r="H97" s="229">
        <v>1204.84176571536</v>
      </c>
      <c r="I97" s="229">
        <v>1204.84176571536</v>
      </c>
      <c r="J97" s="229">
        <v>1204.84176571536</v>
      </c>
      <c r="K97" s="229">
        <v>1204.84176571536</v>
      </c>
      <c r="L97" s="229">
        <v>1204.84176571536</v>
      </c>
      <c r="M97" s="229">
        <v>1204.84176571536</v>
      </c>
      <c r="N97" s="229">
        <v>1204.84176571536</v>
      </c>
      <c r="O97" s="229">
        <v>1204.84176571536</v>
      </c>
      <c r="P97" s="229">
        <v>1204.84176571536</v>
      </c>
      <c r="Q97" s="229">
        <v>1204.84176571536</v>
      </c>
      <c r="R97" s="229">
        <v>1204.84176571536</v>
      </c>
      <c r="S97" s="229">
        <v>1204.84176571536</v>
      </c>
      <c r="T97" s="229">
        <v>1204.84176571536</v>
      </c>
      <c r="U97" s="229">
        <v>1204.84176571536</v>
      </c>
      <c r="V97" s="229">
        <v>1204.84176571536</v>
      </c>
      <c r="W97" s="229">
        <v>1204.84176571536</v>
      </c>
      <c r="X97" s="229">
        <v>1204.84176571536</v>
      </c>
      <c r="Y97" s="229">
        <v>1204.84176571536</v>
      </c>
      <c r="Z97" s="229">
        <v>1204.84176571536</v>
      </c>
      <c r="AA97" s="229">
        <v>1204.84176571536</v>
      </c>
      <c r="AB97" s="229">
        <v>1204.84176571536</v>
      </c>
      <c r="AC97" s="229">
        <v>1204.84176571536</v>
      </c>
      <c r="AD97" s="229">
        <v>1204.84176571536</v>
      </c>
      <c r="AE97" s="229">
        <v>1204.84176571536</v>
      </c>
    </row>
    <row r="98" spans="1:31">
      <c r="A98" s="13" t="s">
        <v>166</v>
      </c>
      <c r="B98" s="229">
        <v>0</v>
      </c>
      <c r="C98" s="229">
        <v>0</v>
      </c>
      <c r="D98" s="229">
        <v>0</v>
      </c>
      <c r="E98" s="229">
        <v>0</v>
      </c>
      <c r="F98" s="229">
        <v>0</v>
      </c>
      <c r="G98" s="229">
        <v>0</v>
      </c>
      <c r="H98" s="229">
        <v>0</v>
      </c>
      <c r="I98" s="229">
        <v>0</v>
      </c>
      <c r="J98" s="229">
        <v>0</v>
      </c>
      <c r="K98" s="229">
        <v>0</v>
      </c>
      <c r="L98" s="229">
        <v>0</v>
      </c>
      <c r="M98" s="229">
        <v>0</v>
      </c>
      <c r="N98" s="229">
        <v>0</v>
      </c>
      <c r="O98" s="229">
        <v>0</v>
      </c>
      <c r="P98" s="229">
        <v>0</v>
      </c>
      <c r="Q98" s="229">
        <v>0</v>
      </c>
      <c r="R98" s="229">
        <v>0</v>
      </c>
      <c r="S98" s="229">
        <v>0</v>
      </c>
      <c r="T98" s="229">
        <v>0</v>
      </c>
      <c r="U98" s="229">
        <v>0</v>
      </c>
      <c r="V98" s="229">
        <v>0</v>
      </c>
      <c r="W98" s="229">
        <v>0</v>
      </c>
      <c r="X98" s="229">
        <v>0</v>
      </c>
      <c r="Y98" s="229">
        <v>0</v>
      </c>
      <c r="Z98" s="229">
        <v>0</v>
      </c>
      <c r="AA98" s="229">
        <v>0</v>
      </c>
      <c r="AB98" s="229">
        <v>0</v>
      </c>
      <c r="AC98" s="229">
        <v>0</v>
      </c>
      <c r="AD98" s="229">
        <v>0</v>
      </c>
      <c r="AE98" s="229">
        <v>0</v>
      </c>
    </row>
    <row r="99" spans="1:31">
      <c r="A99" s="13" t="s">
        <v>167</v>
      </c>
      <c r="B99" s="229">
        <v>106022.8001106</v>
      </c>
      <c r="C99" s="229">
        <v>106022.8001106</v>
      </c>
      <c r="D99" s="229">
        <v>55022.228829644824</v>
      </c>
      <c r="E99" s="229">
        <v>55022.228829644824</v>
      </c>
      <c r="F99" s="229">
        <v>55022.228829644824</v>
      </c>
      <c r="G99" s="229">
        <v>55022.228829644824</v>
      </c>
      <c r="H99" s="229">
        <v>55022.228829644824</v>
      </c>
      <c r="I99" s="229">
        <v>55022.228829644824</v>
      </c>
      <c r="J99" s="229">
        <v>55022.228829644824</v>
      </c>
      <c r="K99" s="229">
        <v>55022.228829644824</v>
      </c>
      <c r="L99" s="229">
        <v>55022.228829644824</v>
      </c>
      <c r="M99" s="229">
        <v>55022.228829644824</v>
      </c>
      <c r="N99" s="229">
        <v>55022.228829644824</v>
      </c>
      <c r="O99" s="229">
        <v>55022.228829644824</v>
      </c>
      <c r="P99" s="229">
        <v>55022.228829644824</v>
      </c>
      <c r="Q99" s="229">
        <v>55022.228829644824</v>
      </c>
      <c r="R99" s="229">
        <v>55022.228829644824</v>
      </c>
      <c r="S99" s="229">
        <v>55022.228829644824</v>
      </c>
      <c r="T99" s="229">
        <v>55022.228829644824</v>
      </c>
      <c r="U99" s="229">
        <v>55022.228829644824</v>
      </c>
      <c r="V99" s="229">
        <v>55022.228829644824</v>
      </c>
      <c r="W99" s="229">
        <v>55022.228829644824</v>
      </c>
      <c r="X99" s="229">
        <v>55022.228829644824</v>
      </c>
      <c r="Y99" s="229">
        <v>55022.228829644824</v>
      </c>
      <c r="Z99" s="229">
        <v>55022.228829644824</v>
      </c>
      <c r="AA99" s="229">
        <v>55022.228829644824</v>
      </c>
      <c r="AB99" s="229">
        <v>55022.228829644824</v>
      </c>
      <c r="AC99" s="229">
        <v>55022.228829644824</v>
      </c>
      <c r="AD99" s="229">
        <v>55022.228829644824</v>
      </c>
      <c r="AE99" s="229">
        <v>55022.228829644824</v>
      </c>
    </row>
    <row r="100" spans="1:31">
      <c r="A100" s="5" t="s">
        <v>120</v>
      </c>
      <c r="B100" s="229">
        <v>108012.59246260001</v>
      </c>
      <c r="C100" s="229">
        <v>108012.59246260001</v>
      </c>
      <c r="D100" s="229">
        <v>56439.689730486425</v>
      </c>
      <c r="E100" s="229">
        <v>56439.689730486425</v>
      </c>
      <c r="F100" s="229">
        <v>56439.689730486425</v>
      </c>
      <c r="G100" s="229">
        <v>56439.689730486425</v>
      </c>
      <c r="H100" s="229">
        <v>56439.689730486425</v>
      </c>
      <c r="I100" s="229">
        <v>56439.689730486425</v>
      </c>
      <c r="J100" s="229">
        <v>56439.689730486425</v>
      </c>
      <c r="K100" s="229">
        <v>56439.689730486425</v>
      </c>
      <c r="L100" s="229">
        <v>56439.689730486425</v>
      </c>
      <c r="M100" s="229">
        <v>56439.689730486425</v>
      </c>
      <c r="N100" s="229">
        <v>56439.689730486425</v>
      </c>
      <c r="O100" s="229">
        <v>56439.689730486425</v>
      </c>
      <c r="P100" s="229">
        <v>56439.689730486425</v>
      </c>
      <c r="Q100" s="229">
        <v>56439.689730486425</v>
      </c>
      <c r="R100" s="229">
        <v>56439.689730486425</v>
      </c>
      <c r="S100" s="229">
        <v>56439.689730486425</v>
      </c>
      <c r="T100" s="229">
        <v>56439.689730486425</v>
      </c>
      <c r="U100" s="229">
        <v>56439.689730486425</v>
      </c>
      <c r="V100" s="229">
        <v>56439.689730486425</v>
      </c>
      <c r="W100" s="229">
        <v>56439.689730486425</v>
      </c>
      <c r="X100" s="229">
        <v>56439.689730486425</v>
      </c>
      <c r="Y100" s="229">
        <v>56439.689730486425</v>
      </c>
      <c r="Z100" s="229">
        <v>56439.689730486425</v>
      </c>
      <c r="AA100" s="229">
        <v>56439.689730486425</v>
      </c>
      <c r="AB100" s="229">
        <v>56439.689730486425</v>
      </c>
      <c r="AC100" s="229">
        <v>56439.689730486425</v>
      </c>
      <c r="AD100" s="229">
        <v>56439.689730486425</v>
      </c>
      <c r="AE100" s="229">
        <v>56439.689730486425</v>
      </c>
    </row>
  </sheetData>
  <sheetProtection password="8DA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U64"/>
  <sheetViews>
    <sheetView topLeftCell="A24" zoomScaleNormal="100" workbookViewId="0">
      <pane xSplit="2" topLeftCell="C1" activePane="topRight" state="frozen"/>
      <selection pane="topRight" activeCell="F35" sqref="F35"/>
    </sheetView>
  </sheetViews>
  <sheetFormatPr defaultColWidth="9.21875" defaultRowHeight="10.5"/>
  <cols>
    <col min="1" max="1" width="1.33203125" style="9" customWidth="1"/>
    <col min="2" max="2" width="22.77734375" style="47" customWidth="1"/>
    <col min="3" max="33" width="6.109375" style="6" customWidth="1"/>
    <col min="34" max="16384" width="9.21875" style="6"/>
  </cols>
  <sheetData>
    <row r="1" spans="1:19" ht="25.5" customHeight="1">
      <c r="A1" s="6"/>
      <c r="B1" s="143" t="s">
        <v>250</v>
      </c>
    </row>
    <row r="2" spans="1:19">
      <c r="A2" s="6"/>
      <c r="B2" s="44"/>
    </row>
    <row r="3" spans="1:19" ht="15" customHeight="1">
      <c r="A3" s="6"/>
      <c r="B3" s="57"/>
      <c r="C3" s="244" t="s">
        <v>74</v>
      </c>
      <c r="D3" s="244"/>
      <c r="E3" s="244"/>
      <c r="F3" s="244"/>
      <c r="G3" s="244"/>
      <c r="H3" s="244"/>
      <c r="I3" s="261" t="s">
        <v>72</v>
      </c>
      <c r="J3" s="262"/>
      <c r="K3" s="262"/>
      <c r="L3" s="263"/>
      <c r="M3" s="259" t="s">
        <v>73</v>
      </c>
      <c r="N3" s="260"/>
      <c r="O3" s="253" t="s">
        <v>219</v>
      </c>
      <c r="P3" s="253"/>
      <c r="Q3" s="253" t="s">
        <v>220</v>
      </c>
      <c r="R3" s="253"/>
    </row>
    <row r="4" spans="1:19" ht="21" customHeight="1">
      <c r="A4" s="6"/>
      <c r="B4" s="22" t="s">
        <v>71</v>
      </c>
      <c r="C4" s="244" t="s">
        <v>70</v>
      </c>
      <c r="D4" s="244"/>
      <c r="E4" s="244" t="s">
        <v>69</v>
      </c>
      <c r="F4" s="244"/>
      <c r="G4" s="244" t="s">
        <v>41</v>
      </c>
      <c r="H4" s="244"/>
      <c r="I4" s="257">
        <v>2018</v>
      </c>
      <c r="J4" s="257"/>
      <c r="K4" s="257">
        <f>I4+1</f>
        <v>2019</v>
      </c>
      <c r="L4" s="257"/>
      <c r="M4" s="21" t="s">
        <v>70</v>
      </c>
      <c r="N4" s="132" t="s">
        <v>69</v>
      </c>
      <c r="O4" s="253"/>
      <c r="P4" s="253"/>
      <c r="Q4" s="253"/>
      <c r="R4" s="253"/>
    </row>
    <row r="5" spans="1:19">
      <c r="A5" s="6"/>
      <c r="B5" s="45" t="s">
        <v>280</v>
      </c>
      <c r="C5" s="258"/>
      <c r="D5" s="258"/>
      <c r="E5" s="258">
        <v>0</v>
      </c>
      <c r="F5" s="258"/>
      <c r="G5" s="258">
        <f>SUM(C5:E5)</f>
        <v>0</v>
      </c>
      <c r="H5" s="258"/>
      <c r="I5" s="256">
        <v>0</v>
      </c>
      <c r="J5" s="256"/>
      <c r="K5" s="256">
        <v>0</v>
      </c>
      <c r="L5" s="256"/>
      <c r="M5" s="54"/>
      <c r="N5" s="133">
        <v>10</v>
      </c>
      <c r="O5" s="252"/>
      <c r="P5" s="252"/>
      <c r="Q5" s="250">
        <f t="shared" ref="Q5:Q10" si="0">G5-O5</f>
        <v>0</v>
      </c>
      <c r="R5" s="250"/>
    </row>
    <row r="6" spans="1:19">
      <c r="A6" s="6"/>
      <c r="B6" s="45" t="s">
        <v>281</v>
      </c>
      <c r="C6" s="258"/>
      <c r="D6" s="258"/>
      <c r="E6" s="258">
        <v>1900000000</v>
      </c>
      <c r="F6" s="258"/>
      <c r="G6" s="258">
        <f>SUM(C6:E6)</f>
        <v>1900000000</v>
      </c>
      <c r="H6" s="258"/>
      <c r="I6" s="256">
        <v>1900000000</v>
      </c>
      <c r="J6" s="256"/>
      <c r="K6" s="256">
        <v>0</v>
      </c>
      <c r="L6" s="256"/>
      <c r="M6" s="54"/>
      <c r="N6" s="133">
        <v>10</v>
      </c>
      <c r="O6" s="252"/>
      <c r="P6" s="252"/>
      <c r="Q6" s="250">
        <f t="shared" si="0"/>
        <v>1900000000</v>
      </c>
      <c r="R6" s="250"/>
      <c r="S6" s="226"/>
    </row>
    <row r="7" spans="1:19">
      <c r="A7" s="6"/>
      <c r="B7" s="45" t="s">
        <v>282</v>
      </c>
      <c r="C7" s="258"/>
      <c r="D7" s="258"/>
      <c r="E7" s="258">
        <v>2033000000</v>
      </c>
      <c r="F7" s="258"/>
      <c r="G7" s="258">
        <f>SUM(C7:E7)</f>
        <v>2033000000</v>
      </c>
      <c r="H7" s="258"/>
      <c r="I7" s="256">
        <v>0</v>
      </c>
      <c r="J7" s="256"/>
      <c r="K7" s="256">
        <v>2033000000</v>
      </c>
      <c r="L7" s="256"/>
      <c r="M7" s="54"/>
      <c r="N7" s="133">
        <v>10</v>
      </c>
      <c r="O7" s="252"/>
      <c r="P7" s="252"/>
      <c r="Q7" s="250">
        <f t="shared" si="0"/>
        <v>2033000000</v>
      </c>
      <c r="R7" s="250"/>
      <c r="S7" s="226"/>
    </row>
    <row r="8" spans="1:19">
      <c r="A8" s="6"/>
      <c r="B8" s="45" t="s">
        <v>283</v>
      </c>
      <c r="C8" s="258"/>
      <c r="D8" s="258"/>
      <c r="E8" s="258">
        <v>589000000</v>
      </c>
      <c r="F8" s="258"/>
      <c r="G8" s="258">
        <f>SUM(C8:E8)</f>
        <v>589000000</v>
      </c>
      <c r="H8" s="258"/>
      <c r="I8" s="256">
        <v>589000000</v>
      </c>
      <c r="J8" s="256"/>
      <c r="K8" s="256">
        <v>0</v>
      </c>
      <c r="L8" s="256"/>
      <c r="M8" s="54"/>
      <c r="N8" s="133">
        <v>12</v>
      </c>
      <c r="O8" s="252"/>
      <c r="P8" s="252"/>
      <c r="Q8" s="250">
        <f t="shared" si="0"/>
        <v>589000000</v>
      </c>
      <c r="R8" s="250"/>
      <c r="S8" s="226"/>
    </row>
    <row r="9" spans="1:19">
      <c r="A9" s="6"/>
      <c r="B9" s="45" t="s">
        <v>148</v>
      </c>
      <c r="C9" s="258">
        <v>2405600000</v>
      </c>
      <c r="D9" s="258"/>
      <c r="E9" s="264"/>
      <c r="F9" s="264"/>
      <c r="G9" s="258">
        <f>SUM(C9:F9)</f>
        <v>2405600000</v>
      </c>
      <c r="H9" s="258"/>
      <c r="I9" s="256">
        <v>0</v>
      </c>
      <c r="J9" s="256"/>
      <c r="K9" s="256">
        <v>2405600000</v>
      </c>
      <c r="L9" s="256"/>
      <c r="M9" s="54">
        <v>30</v>
      </c>
      <c r="N9" s="133"/>
      <c r="O9" s="252"/>
      <c r="P9" s="252"/>
      <c r="Q9" s="250">
        <f t="shared" si="0"/>
        <v>2405600000</v>
      </c>
      <c r="R9" s="250"/>
      <c r="S9" s="226"/>
    </row>
    <row r="10" spans="1:19">
      <c r="A10" s="6"/>
      <c r="B10" s="45" t="s">
        <v>149</v>
      </c>
      <c r="C10" s="258"/>
      <c r="D10" s="258"/>
      <c r="E10" s="258">
        <v>1641000000</v>
      </c>
      <c r="F10" s="258"/>
      <c r="G10" s="258">
        <f>SUM(C10:E10)</f>
        <v>1641000000</v>
      </c>
      <c r="H10" s="258"/>
      <c r="I10" s="256">
        <v>0</v>
      </c>
      <c r="J10" s="256"/>
      <c r="K10" s="256">
        <v>1641000000</v>
      </c>
      <c r="L10" s="256"/>
      <c r="M10" s="54"/>
      <c r="N10" s="133">
        <v>15</v>
      </c>
      <c r="O10" s="252"/>
      <c r="P10" s="252"/>
      <c r="Q10" s="250">
        <f t="shared" si="0"/>
        <v>1641000000</v>
      </c>
      <c r="R10" s="250"/>
      <c r="S10" s="226"/>
    </row>
    <row r="11" spans="1:19" s="9" customFormat="1" ht="21">
      <c r="B11" s="46" t="s">
        <v>147</v>
      </c>
      <c r="C11" s="255">
        <f>SUM(C5:C10)</f>
        <v>2405600000</v>
      </c>
      <c r="D11" s="255"/>
      <c r="E11" s="255">
        <f>SUM(E5:E10)</f>
        <v>6163000000</v>
      </c>
      <c r="F11" s="255"/>
      <c r="G11" s="255">
        <f>SUM(G5:G10)</f>
        <v>8568600000</v>
      </c>
      <c r="H11" s="255"/>
      <c r="I11" s="255">
        <f>SUM(I5:I10)</f>
        <v>2489000000</v>
      </c>
      <c r="J11" s="255"/>
      <c r="K11" s="255">
        <f>SUM(K5:K10)</f>
        <v>6079600000</v>
      </c>
      <c r="L11" s="255"/>
      <c r="M11" s="23"/>
      <c r="N11" s="134"/>
      <c r="O11" s="251">
        <f>SUM(P5:P10)</f>
        <v>0</v>
      </c>
      <c r="P11" s="251"/>
      <c r="Q11" s="251">
        <f>SUM(Q5:Q10)</f>
        <v>8568600000</v>
      </c>
      <c r="R11" s="251"/>
      <c r="S11" s="227"/>
    </row>
    <row r="12" spans="1:19" ht="10.5" customHeight="1">
      <c r="A12" s="6"/>
      <c r="B12" s="58" t="s">
        <v>284</v>
      </c>
      <c r="C12" s="254"/>
      <c r="D12" s="254"/>
      <c r="E12" s="254"/>
      <c r="F12" s="254"/>
      <c r="G12" s="258">
        <v>584400000</v>
      </c>
      <c r="H12" s="258"/>
      <c r="I12" s="256">
        <v>584400000</v>
      </c>
      <c r="J12" s="256"/>
      <c r="K12" s="256">
        <v>0</v>
      </c>
      <c r="L12" s="256"/>
      <c r="O12" s="252"/>
      <c r="P12" s="252"/>
      <c r="Q12" s="249">
        <f t="shared" ref="Q12:Q20" si="1">G12-O12</f>
        <v>584400000</v>
      </c>
      <c r="R12" s="249"/>
      <c r="S12" s="226"/>
    </row>
    <row r="13" spans="1:19" ht="10.5" customHeight="1">
      <c r="A13" s="6"/>
      <c r="B13" s="58" t="s">
        <v>285</v>
      </c>
      <c r="C13" s="254"/>
      <c r="D13" s="254"/>
      <c r="E13" s="254"/>
      <c r="F13" s="254"/>
      <c r="G13" s="258">
        <v>131977000</v>
      </c>
      <c r="H13" s="258"/>
      <c r="I13" s="256">
        <v>0</v>
      </c>
      <c r="J13" s="256"/>
      <c r="K13" s="256">
        <v>131977000</v>
      </c>
      <c r="L13" s="256"/>
      <c r="O13" s="252"/>
      <c r="P13" s="252"/>
      <c r="Q13" s="249">
        <f t="shared" si="1"/>
        <v>131977000</v>
      </c>
      <c r="R13" s="249"/>
      <c r="S13" s="226"/>
    </row>
    <row r="14" spans="1:19" ht="10.5" customHeight="1">
      <c r="A14" s="6"/>
      <c r="B14" s="58" t="s">
        <v>286</v>
      </c>
      <c r="C14" s="254"/>
      <c r="D14" s="254"/>
      <c r="E14" s="254"/>
      <c r="F14" s="254"/>
      <c r="G14" s="258">
        <v>0</v>
      </c>
      <c r="H14" s="258"/>
      <c r="I14" s="256">
        <v>0</v>
      </c>
      <c r="J14" s="256"/>
      <c r="K14" s="256">
        <v>0</v>
      </c>
      <c r="L14" s="256"/>
      <c r="O14" s="252"/>
      <c r="P14" s="252"/>
      <c r="Q14" s="249">
        <f t="shared" si="1"/>
        <v>0</v>
      </c>
      <c r="R14" s="249"/>
      <c r="S14" s="226"/>
    </row>
    <row r="15" spans="1:19" ht="10.5" customHeight="1">
      <c r="A15" s="6"/>
      <c r="B15" s="58" t="s">
        <v>287</v>
      </c>
      <c r="C15" s="254"/>
      <c r="D15" s="254"/>
      <c r="E15" s="254"/>
      <c r="F15" s="254"/>
      <c r="G15" s="258">
        <v>0</v>
      </c>
      <c r="H15" s="258"/>
      <c r="I15" s="256">
        <v>0</v>
      </c>
      <c r="J15" s="256"/>
      <c r="K15" s="256">
        <v>0</v>
      </c>
      <c r="L15" s="256"/>
      <c r="O15" s="252"/>
      <c r="P15" s="252"/>
      <c r="Q15" s="249">
        <f t="shared" si="1"/>
        <v>0</v>
      </c>
      <c r="R15" s="249"/>
      <c r="S15" s="226"/>
    </row>
    <row r="16" spans="1:19" ht="10.5" customHeight="1">
      <c r="A16" s="6"/>
      <c r="B16" s="58" t="s">
        <v>288</v>
      </c>
      <c r="C16" s="254"/>
      <c r="D16" s="254"/>
      <c r="E16" s="254"/>
      <c r="F16" s="254"/>
      <c r="G16" s="258">
        <v>131977000</v>
      </c>
      <c r="H16" s="258"/>
      <c r="I16" s="256">
        <v>38337000</v>
      </c>
      <c r="J16" s="256"/>
      <c r="K16" s="256">
        <v>93640000</v>
      </c>
      <c r="L16" s="256"/>
      <c r="O16" s="252"/>
      <c r="P16" s="252"/>
      <c r="Q16" s="249">
        <f t="shared" si="1"/>
        <v>131977000</v>
      </c>
      <c r="R16" s="249"/>
      <c r="S16" s="226"/>
    </row>
    <row r="17" spans="1:19" ht="10.5" customHeight="1">
      <c r="A17" s="6"/>
      <c r="B17" s="58" t="s">
        <v>289</v>
      </c>
      <c r="C17" s="254"/>
      <c r="D17" s="254"/>
      <c r="E17" s="254"/>
      <c r="F17" s="254"/>
      <c r="G17" s="258">
        <v>108114000</v>
      </c>
      <c r="H17" s="258"/>
      <c r="I17" s="256">
        <v>36038000</v>
      </c>
      <c r="J17" s="256"/>
      <c r="K17" s="256">
        <v>72076000</v>
      </c>
      <c r="L17" s="256"/>
      <c r="O17" s="252"/>
      <c r="P17" s="252"/>
      <c r="Q17" s="249">
        <f t="shared" si="1"/>
        <v>108114000</v>
      </c>
      <c r="R17" s="249"/>
      <c r="S17" s="226"/>
    </row>
    <row r="18" spans="1:19" ht="10.5" customHeight="1">
      <c r="A18" s="6"/>
      <c r="B18" s="58" t="s">
        <v>290</v>
      </c>
      <c r="C18" s="254"/>
      <c r="D18" s="254"/>
      <c r="E18" s="254"/>
      <c r="F18" s="254"/>
      <c r="G18" s="258">
        <v>66232000</v>
      </c>
      <c r="H18" s="258"/>
      <c r="I18" s="256">
        <v>22077000</v>
      </c>
      <c r="J18" s="256"/>
      <c r="K18" s="256">
        <v>44155000</v>
      </c>
      <c r="L18" s="256"/>
      <c r="O18" s="252"/>
      <c r="P18" s="252"/>
      <c r="Q18" s="249">
        <f t="shared" si="1"/>
        <v>66232000</v>
      </c>
      <c r="R18" s="249"/>
      <c r="S18" s="226"/>
    </row>
    <row r="19" spans="1:19" ht="10.5" customHeight="1">
      <c r="A19" s="6"/>
      <c r="B19" s="58" t="s">
        <v>291</v>
      </c>
      <c r="C19" s="254"/>
      <c r="D19" s="254"/>
      <c r="E19" s="254"/>
      <c r="F19" s="254"/>
      <c r="G19" s="258">
        <v>48700000</v>
      </c>
      <c r="H19" s="258"/>
      <c r="I19" s="256">
        <v>16233000</v>
      </c>
      <c r="J19" s="256"/>
      <c r="K19" s="256">
        <v>32467000</v>
      </c>
      <c r="L19" s="256"/>
      <c r="O19" s="252"/>
      <c r="P19" s="252"/>
      <c r="Q19" s="249">
        <f t="shared" si="1"/>
        <v>48700000</v>
      </c>
      <c r="R19" s="249"/>
      <c r="S19" s="226"/>
    </row>
    <row r="20" spans="1:19" ht="10.5" customHeight="1">
      <c r="A20" s="6"/>
      <c r="B20" s="58" t="s">
        <v>292</v>
      </c>
      <c r="C20" s="254"/>
      <c r="D20" s="254"/>
      <c r="E20" s="254"/>
      <c r="F20" s="254"/>
      <c r="G20" s="258">
        <v>100000000</v>
      </c>
      <c r="H20" s="258"/>
      <c r="I20" s="256">
        <v>20000000</v>
      </c>
      <c r="J20" s="256"/>
      <c r="K20" s="256">
        <v>80000000</v>
      </c>
      <c r="L20" s="256"/>
      <c r="O20" s="252"/>
      <c r="P20" s="252"/>
      <c r="Q20" s="249">
        <f t="shared" si="1"/>
        <v>100000000</v>
      </c>
      <c r="R20" s="249"/>
      <c r="S20" s="226"/>
    </row>
    <row r="21" spans="1:19" s="9" customFormat="1" ht="15" customHeight="1">
      <c r="B21" s="59" t="s">
        <v>179</v>
      </c>
      <c r="C21" s="254"/>
      <c r="D21" s="254"/>
      <c r="E21" s="254"/>
      <c r="F21" s="254"/>
      <c r="G21" s="255">
        <f>SUM(G11:G20)</f>
        <v>9740000000</v>
      </c>
      <c r="H21" s="255"/>
      <c r="I21" s="255">
        <f>SUM(I11:I20)</f>
        <v>3206085000</v>
      </c>
      <c r="J21" s="255"/>
      <c r="K21" s="255">
        <f>SUM(K11:K20)</f>
        <v>6533915000</v>
      </c>
      <c r="L21" s="255"/>
      <c r="O21" s="251">
        <f>SUM(P11:P20)</f>
        <v>0</v>
      </c>
      <c r="P21" s="251"/>
      <c r="Q21" s="251">
        <f>SUM(Q11:Q20)</f>
        <v>9740000000</v>
      </c>
      <c r="R21" s="251"/>
      <c r="S21" s="227"/>
    </row>
    <row r="22" spans="1:19">
      <c r="A22" s="6"/>
      <c r="B22" s="60"/>
      <c r="G22" s="7"/>
      <c r="H22" s="7"/>
      <c r="I22" s="7"/>
    </row>
    <row r="23" spans="1:19" ht="21">
      <c r="A23" s="6"/>
      <c r="B23" s="146" t="s">
        <v>150</v>
      </c>
    </row>
    <row r="24" spans="1:19">
      <c r="A24" s="6"/>
      <c r="B24" s="60"/>
      <c r="C24" s="48" t="s">
        <v>58</v>
      </c>
      <c r="D24" s="48" t="s">
        <v>57</v>
      </c>
    </row>
    <row r="25" spans="1:19">
      <c r="A25" s="6"/>
      <c r="B25" s="62" t="s">
        <v>148</v>
      </c>
      <c r="C25" s="31">
        <f>SUMIF(M$5:M$10,D25,C$5:C$10)/1000000</f>
        <v>2405.6</v>
      </c>
      <c r="D25" s="49">
        <v>30</v>
      </c>
      <c r="E25" s="7"/>
    </row>
    <row r="26" spans="1:19">
      <c r="A26" s="6"/>
      <c r="B26" s="62" t="s">
        <v>149</v>
      </c>
      <c r="C26" s="31">
        <f>SUMIF(N$5:N$10,D26,E$5:E$10)/1000000</f>
        <v>1641</v>
      </c>
      <c r="D26" s="49">
        <v>15</v>
      </c>
    </row>
    <row r="27" spans="1:19">
      <c r="A27" s="6"/>
      <c r="B27" s="62" t="s">
        <v>65</v>
      </c>
      <c r="C27" s="31">
        <f t="shared" ref="C27:C30" si="2">SUMIF(N$5:N$10,D27,E$5:E$10)/1000000</f>
        <v>589</v>
      </c>
      <c r="D27" s="49">
        <v>12</v>
      </c>
    </row>
    <row r="28" spans="1:19">
      <c r="A28" s="6"/>
      <c r="B28" s="62" t="s">
        <v>64</v>
      </c>
      <c r="C28" s="31">
        <f t="shared" si="2"/>
        <v>3933</v>
      </c>
      <c r="D28" s="49">
        <v>10</v>
      </c>
      <c r="E28" s="7"/>
    </row>
    <row r="29" spans="1:19">
      <c r="A29" s="6"/>
      <c r="B29" s="62" t="s">
        <v>63</v>
      </c>
      <c r="C29" s="31">
        <f t="shared" si="2"/>
        <v>0</v>
      </c>
      <c r="D29" s="49">
        <v>1</v>
      </c>
    </row>
    <row r="30" spans="1:19">
      <c r="A30" s="6"/>
      <c r="B30" s="62" t="s">
        <v>62</v>
      </c>
      <c r="C30" s="31">
        <f t="shared" si="2"/>
        <v>0</v>
      </c>
      <c r="D30" s="49">
        <v>1</v>
      </c>
    </row>
    <row r="31" spans="1:19">
      <c r="A31" s="6"/>
      <c r="B31" s="62" t="s">
        <v>67</v>
      </c>
      <c r="C31" s="7">
        <f>SUM(G12:G20)/1000000</f>
        <v>1171.4000000000001</v>
      </c>
      <c r="D31" s="53">
        <v>28</v>
      </c>
    </row>
    <row r="32" spans="1:19">
      <c r="A32" s="6"/>
      <c r="B32" s="60" t="s">
        <v>54</v>
      </c>
      <c r="C32" s="7">
        <f>SUM(C25:C31)</f>
        <v>9740</v>
      </c>
    </row>
    <row r="33" spans="1:47">
      <c r="A33" s="6"/>
      <c r="B33" s="63" t="s">
        <v>68</v>
      </c>
      <c r="C33" s="50">
        <f>G14/1000000</f>
        <v>0</v>
      </c>
    </row>
    <row r="34" spans="1:47">
      <c r="A34" s="6"/>
      <c r="B34" s="63"/>
      <c r="G34" s="50"/>
    </row>
    <row r="35" spans="1:47">
      <c r="A35" s="6"/>
      <c r="B35" s="146" t="s">
        <v>151</v>
      </c>
      <c r="D35" s="9"/>
    </row>
    <row r="36" spans="1:47" hidden="1">
      <c r="A36" s="6"/>
      <c r="B36" s="61"/>
      <c r="D36" s="9"/>
      <c r="E36" s="51">
        <v>1</v>
      </c>
      <c r="F36" s="51">
        <v>2</v>
      </c>
      <c r="G36" s="51">
        <v>3</v>
      </c>
      <c r="H36" s="51">
        <v>4</v>
      </c>
      <c r="I36" s="51">
        <v>5</v>
      </c>
      <c r="J36" s="51">
        <v>6</v>
      </c>
      <c r="K36" s="51">
        <v>7</v>
      </c>
      <c r="L36" s="51">
        <v>8</v>
      </c>
      <c r="M36" s="51">
        <v>9</v>
      </c>
      <c r="N36" s="51">
        <v>10</v>
      </c>
      <c r="O36" s="51">
        <v>11</v>
      </c>
      <c r="P36" s="51">
        <v>12</v>
      </c>
      <c r="Q36" s="51">
        <v>13</v>
      </c>
      <c r="R36" s="51">
        <v>14</v>
      </c>
      <c r="S36" s="51">
        <v>15</v>
      </c>
      <c r="T36" s="51">
        <v>16</v>
      </c>
      <c r="U36" s="51">
        <v>17</v>
      </c>
      <c r="V36" s="51">
        <v>18</v>
      </c>
      <c r="W36" s="51">
        <v>19</v>
      </c>
      <c r="X36" s="51">
        <v>20</v>
      </c>
      <c r="Y36" s="51">
        <v>21</v>
      </c>
      <c r="Z36" s="51">
        <v>22</v>
      </c>
      <c r="AA36" s="51">
        <v>23</v>
      </c>
      <c r="AB36" s="51">
        <v>24</v>
      </c>
      <c r="AC36" s="51">
        <v>25</v>
      </c>
      <c r="AD36" s="51">
        <v>26</v>
      </c>
      <c r="AE36" s="51">
        <v>27</v>
      </c>
      <c r="AF36" s="51">
        <v>28</v>
      </c>
    </row>
    <row r="37" spans="1:47" ht="21">
      <c r="A37" s="6"/>
      <c r="B37" s="60"/>
      <c r="C37" s="126"/>
      <c r="D37" s="9"/>
      <c r="E37" s="55" t="s">
        <v>56</v>
      </c>
      <c r="F37" s="48" t="s">
        <v>55</v>
      </c>
      <c r="G37" s="48" t="s">
        <v>2</v>
      </c>
      <c r="H37" s="48" t="s">
        <v>3</v>
      </c>
      <c r="I37" s="48" t="s">
        <v>4</v>
      </c>
      <c r="J37" s="48" t="s">
        <v>5</v>
      </c>
      <c r="K37" s="48" t="s">
        <v>6</v>
      </c>
      <c r="L37" s="48" t="s">
        <v>7</v>
      </c>
      <c r="M37" s="48" t="s">
        <v>8</v>
      </c>
      <c r="N37" s="48" t="s">
        <v>9</v>
      </c>
      <c r="O37" s="48" t="s">
        <v>10</v>
      </c>
      <c r="P37" s="48" t="s">
        <v>11</v>
      </c>
      <c r="Q37" s="48" t="s">
        <v>12</v>
      </c>
      <c r="R37" s="48" t="s">
        <v>13</v>
      </c>
      <c r="S37" s="48" t="s">
        <v>14</v>
      </c>
      <c r="T37" s="48" t="s">
        <v>15</v>
      </c>
      <c r="U37" s="48" t="s">
        <v>16</v>
      </c>
      <c r="V37" s="48" t="s">
        <v>17</v>
      </c>
      <c r="W37" s="48" t="s">
        <v>18</v>
      </c>
      <c r="X37" s="48" t="s">
        <v>19</v>
      </c>
      <c r="Y37" s="48" t="s">
        <v>20</v>
      </c>
      <c r="Z37" s="48" t="s">
        <v>21</v>
      </c>
      <c r="AA37" s="48" t="s">
        <v>22</v>
      </c>
      <c r="AB37" s="48" t="s">
        <v>23</v>
      </c>
      <c r="AC37" s="48" t="s">
        <v>24</v>
      </c>
      <c r="AD37" s="48" t="s">
        <v>25</v>
      </c>
      <c r="AE37" s="48" t="s">
        <v>26</v>
      </c>
      <c r="AF37" s="48" t="s">
        <v>27</v>
      </c>
    </row>
    <row r="38" spans="1:47" s="52" customFormat="1">
      <c r="B38" s="71"/>
      <c r="C38" s="127">
        <f>D38-1</f>
        <v>2018</v>
      </c>
      <c r="D38" s="72">
        <f>E38-1</f>
        <v>2019</v>
      </c>
      <c r="E38" s="73">
        <v>2020</v>
      </c>
      <c r="F38" s="72">
        <f t="shared" ref="F38:AF38" si="3">E38+1</f>
        <v>2021</v>
      </c>
      <c r="G38" s="72">
        <f t="shared" si="3"/>
        <v>2022</v>
      </c>
      <c r="H38" s="72">
        <f t="shared" si="3"/>
        <v>2023</v>
      </c>
      <c r="I38" s="72">
        <f t="shared" si="3"/>
        <v>2024</v>
      </c>
      <c r="J38" s="72">
        <f t="shared" si="3"/>
        <v>2025</v>
      </c>
      <c r="K38" s="72">
        <f t="shared" si="3"/>
        <v>2026</v>
      </c>
      <c r="L38" s="72">
        <f t="shared" si="3"/>
        <v>2027</v>
      </c>
      <c r="M38" s="72">
        <f t="shared" si="3"/>
        <v>2028</v>
      </c>
      <c r="N38" s="72">
        <f t="shared" si="3"/>
        <v>2029</v>
      </c>
      <c r="O38" s="72">
        <f t="shared" si="3"/>
        <v>2030</v>
      </c>
      <c r="P38" s="72">
        <f t="shared" si="3"/>
        <v>2031</v>
      </c>
      <c r="Q38" s="72">
        <f t="shared" si="3"/>
        <v>2032</v>
      </c>
      <c r="R38" s="72">
        <f t="shared" si="3"/>
        <v>2033</v>
      </c>
      <c r="S38" s="72">
        <f t="shared" si="3"/>
        <v>2034</v>
      </c>
      <c r="T38" s="72">
        <f t="shared" si="3"/>
        <v>2035</v>
      </c>
      <c r="U38" s="72">
        <f t="shared" si="3"/>
        <v>2036</v>
      </c>
      <c r="V38" s="72">
        <f t="shared" si="3"/>
        <v>2037</v>
      </c>
      <c r="W38" s="72">
        <f t="shared" si="3"/>
        <v>2038</v>
      </c>
      <c r="X38" s="72">
        <f t="shared" si="3"/>
        <v>2039</v>
      </c>
      <c r="Y38" s="72">
        <f t="shared" si="3"/>
        <v>2040</v>
      </c>
      <c r="Z38" s="72">
        <f t="shared" si="3"/>
        <v>2041</v>
      </c>
      <c r="AA38" s="72">
        <f t="shared" si="3"/>
        <v>2042</v>
      </c>
      <c r="AB38" s="72">
        <f t="shared" si="3"/>
        <v>2043</v>
      </c>
      <c r="AC38" s="72">
        <f t="shared" si="3"/>
        <v>2044</v>
      </c>
      <c r="AD38" s="72">
        <f t="shared" si="3"/>
        <v>2045</v>
      </c>
      <c r="AE38" s="72">
        <f t="shared" si="3"/>
        <v>2046</v>
      </c>
      <c r="AF38" s="72">
        <f t="shared" si="3"/>
        <v>2047</v>
      </c>
      <c r="AG38" s="6"/>
      <c r="AH38" s="6"/>
      <c r="AI38" s="6"/>
      <c r="AJ38" s="6"/>
      <c r="AK38" s="6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>
      <c r="A39" s="6"/>
      <c r="B39" s="60" t="str">
        <f t="shared" ref="B39:B45" si="4">B25</f>
        <v>Építés</v>
      </c>
      <c r="C39" s="126"/>
      <c r="D39" s="9"/>
      <c r="E39" s="7">
        <f t="shared" ref="E39:AF39" si="5">IF(MOD(E$36,$D25)=0,$C25,0)</f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7">
        <f t="shared" si="5"/>
        <v>0</v>
      </c>
      <c r="Q39" s="7">
        <f t="shared" si="5"/>
        <v>0</v>
      </c>
      <c r="R39" s="7">
        <f t="shared" si="5"/>
        <v>0</v>
      </c>
      <c r="S39" s="7">
        <f t="shared" si="5"/>
        <v>0</v>
      </c>
      <c r="T39" s="7">
        <f t="shared" si="5"/>
        <v>0</v>
      </c>
      <c r="U39" s="7">
        <f t="shared" si="5"/>
        <v>0</v>
      </c>
      <c r="V39" s="7">
        <f t="shared" si="5"/>
        <v>0</v>
      </c>
      <c r="W39" s="7">
        <f t="shared" si="5"/>
        <v>0</v>
      </c>
      <c r="X39" s="7">
        <f t="shared" si="5"/>
        <v>0</v>
      </c>
      <c r="Y39" s="7">
        <f t="shared" si="5"/>
        <v>0</v>
      </c>
      <c r="Z39" s="7">
        <f t="shared" si="5"/>
        <v>0</v>
      </c>
      <c r="AA39" s="7">
        <f t="shared" si="5"/>
        <v>0</v>
      </c>
      <c r="AB39" s="7">
        <f t="shared" si="5"/>
        <v>0</v>
      </c>
      <c r="AC39" s="7">
        <f t="shared" si="5"/>
        <v>0</v>
      </c>
      <c r="AD39" s="7">
        <f t="shared" si="5"/>
        <v>0</v>
      </c>
      <c r="AE39" s="7">
        <f t="shared" si="5"/>
        <v>0</v>
      </c>
      <c r="AF39" s="7">
        <f t="shared" si="5"/>
        <v>0</v>
      </c>
    </row>
    <row r="40" spans="1:47">
      <c r="A40" s="6"/>
      <c r="B40" s="60" t="str">
        <f t="shared" si="4"/>
        <v>Telepített technológia</v>
      </c>
      <c r="C40" s="126"/>
      <c r="D40" s="9"/>
      <c r="E40" s="7">
        <f t="shared" ref="E40:AF40" si="6">IF(MOD(E$36,$D26)=0,$C26,0)</f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0</v>
      </c>
      <c r="Q40" s="7">
        <f t="shared" si="6"/>
        <v>0</v>
      </c>
      <c r="R40" s="7">
        <f t="shared" si="6"/>
        <v>0</v>
      </c>
      <c r="S40" s="7">
        <f t="shared" si="6"/>
        <v>1641</v>
      </c>
      <c r="T40" s="7">
        <f t="shared" si="6"/>
        <v>0</v>
      </c>
      <c r="U40" s="7">
        <f t="shared" si="6"/>
        <v>0</v>
      </c>
      <c r="V40" s="7">
        <f t="shared" si="6"/>
        <v>0</v>
      </c>
      <c r="W40" s="7">
        <f t="shared" si="6"/>
        <v>0</v>
      </c>
      <c r="X40" s="7">
        <f t="shared" si="6"/>
        <v>0</v>
      </c>
      <c r="Y40" s="7">
        <f t="shared" si="6"/>
        <v>0</v>
      </c>
      <c r="Z40" s="7">
        <f t="shared" si="6"/>
        <v>0</v>
      </c>
      <c r="AA40" s="7">
        <f t="shared" si="6"/>
        <v>0</v>
      </c>
      <c r="AB40" s="7">
        <f t="shared" si="6"/>
        <v>0</v>
      </c>
      <c r="AC40" s="7">
        <f t="shared" si="6"/>
        <v>0</v>
      </c>
      <c r="AD40" s="7">
        <f t="shared" si="6"/>
        <v>0</v>
      </c>
      <c r="AE40" s="7">
        <f t="shared" si="6"/>
        <v>0</v>
      </c>
      <c r="AF40" s="7">
        <f t="shared" si="6"/>
        <v>0</v>
      </c>
    </row>
    <row r="41" spans="1:47">
      <c r="A41" s="6"/>
      <c r="B41" s="60" t="str">
        <f t="shared" si="4"/>
        <v>Eszköz, gép 1</v>
      </c>
      <c r="C41" s="126"/>
      <c r="D41" s="9"/>
      <c r="E41" s="7">
        <f t="shared" ref="E41:AF41" si="7">IF(MOD(E$36,$D27)=0,$C27,0)</f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0</v>
      </c>
      <c r="O41" s="7">
        <f t="shared" si="7"/>
        <v>0</v>
      </c>
      <c r="P41" s="7">
        <f t="shared" si="7"/>
        <v>589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>
        <f t="shared" si="7"/>
        <v>0</v>
      </c>
      <c r="U41" s="7">
        <f t="shared" si="7"/>
        <v>0</v>
      </c>
      <c r="V41" s="7">
        <f t="shared" si="7"/>
        <v>0</v>
      </c>
      <c r="W41" s="7">
        <f t="shared" si="7"/>
        <v>0</v>
      </c>
      <c r="X41" s="7">
        <f t="shared" si="7"/>
        <v>0</v>
      </c>
      <c r="Y41" s="7">
        <f t="shared" si="7"/>
        <v>0</v>
      </c>
      <c r="Z41" s="7">
        <f t="shared" si="7"/>
        <v>0</v>
      </c>
      <c r="AA41" s="7">
        <f t="shared" si="7"/>
        <v>0</v>
      </c>
      <c r="AB41" s="7">
        <f t="shared" si="7"/>
        <v>589</v>
      </c>
      <c r="AC41" s="7">
        <f t="shared" si="7"/>
        <v>0</v>
      </c>
      <c r="AD41" s="7">
        <f t="shared" si="7"/>
        <v>0</v>
      </c>
      <c r="AE41" s="7">
        <f t="shared" si="7"/>
        <v>0</v>
      </c>
      <c r="AF41" s="7">
        <f t="shared" si="7"/>
        <v>0</v>
      </c>
    </row>
    <row r="42" spans="1:47">
      <c r="A42" s="6"/>
      <c r="B42" s="60" t="str">
        <f t="shared" si="4"/>
        <v>Eszköz, gép 2</v>
      </c>
      <c r="C42" s="126"/>
      <c r="D42" s="9"/>
      <c r="E42" s="7">
        <f t="shared" ref="E42:AF42" si="8">IF(MOD(E$36,$D28)=0,$C28,0)</f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7">
        <f t="shared" si="8"/>
        <v>0</v>
      </c>
      <c r="N42" s="7">
        <f t="shared" si="8"/>
        <v>3933</v>
      </c>
      <c r="O42" s="7">
        <f t="shared" si="8"/>
        <v>0</v>
      </c>
      <c r="P42" s="7">
        <f t="shared" si="8"/>
        <v>0</v>
      </c>
      <c r="Q42" s="7">
        <f t="shared" si="8"/>
        <v>0</v>
      </c>
      <c r="R42" s="7">
        <f t="shared" si="8"/>
        <v>0</v>
      </c>
      <c r="S42" s="7">
        <f t="shared" si="8"/>
        <v>0</v>
      </c>
      <c r="T42" s="7">
        <f t="shared" si="8"/>
        <v>0</v>
      </c>
      <c r="U42" s="7">
        <f t="shared" si="8"/>
        <v>0</v>
      </c>
      <c r="V42" s="7">
        <f t="shared" si="8"/>
        <v>0</v>
      </c>
      <c r="W42" s="7">
        <f t="shared" si="8"/>
        <v>0</v>
      </c>
      <c r="X42" s="7">
        <f t="shared" si="8"/>
        <v>3933</v>
      </c>
      <c r="Y42" s="7">
        <f t="shared" si="8"/>
        <v>0</v>
      </c>
      <c r="Z42" s="7">
        <f t="shared" si="8"/>
        <v>0</v>
      </c>
      <c r="AA42" s="7">
        <f t="shared" si="8"/>
        <v>0</v>
      </c>
      <c r="AB42" s="7">
        <f t="shared" si="8"/>
        <v>0</v>
      </c>
      <c r="AC42" s="7">
        <f t="shared" si="8"/>
        <v>0</v>
      </c>
      <c r="AD42" s="7">
        <f t="shared" si="8"/>
        <v>0</v>
      </c>
      <c r="AE42" s="7">
        <f t="shared" si="8"/>
        <v>0</v>
      </c>
      <c r="AF42" s="7">
        <f t="shared" si="8"/>
        <v>0</v>
      </c>
    </row>
    <row r="43" spans="1:47">
      <c r="A43" s="6"/>
      <c r="B43" s="60" t="str">
        <f t="shared" si="4"/>
        <v>Eszköz, gép 3</v>
      </c>
      <c r="C43" s="126"/>
      <c r="D43" s="9"/>
      <c r="E43" s="7">
        <f t="shared" ref="E43:AF43" si="9">IF(MOD(E$36,$D29)=0,$C29,0)</f>
        <v>0</v>
      </c>
      <c r="F43" s="7">
        <f t="shared" si="9"/>
        <v>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7">
        <f t="shared" si="9"/>
        <v>0</v>
      </c>
      <c r="R43" s="7">
        <f t="shared" si="9"/>
        <v>0</v>
      </c>
      <c r="S43" s="7">
        <f t="shared" si="9"/>
        <v>0</v>
      </c>
      <c r="T43" s="7">
        <f t="shared" si="9"/>
        <v>0</v>
      </c>
      <c r="U43" s="7">
        <f t="shared" si="9"/>
        <v>0</v>
      </c>
      <c r="V43" s="7">
        <f t="shared" si="9"/>
        <v>0</v>
      </c>
      <c r="W43" s="7">
        <f t="shared" si="9"/>
        <v>0</v>
      </c>
      <c r="X43" s="7">
        <f t="shared" si="9"/>
        <v>0</v>
      </c>
      <c r="Y43" s="7">
        <f t="shared" si="9"/>
        <v>0</v>
      </c>
      <c r="Z43" s="7">
        <f t="shared" si="9"/>
        <v>0</v>
      </c>
      <c r="AA43" s="7">
        <f t="shared" si="9"/>
        <v>0</v>
      </c>
      <c r="AB43" s="7">
        <f t="shared" si="9"/>
        <v>0</v>
      </c>
      <c r="AC43" s="7">
        <f t="shared" si="9"/>
        <v>0</v>
      </c>
      <c r="AD43" s="7">
        <f t="shared" si="9"/>
        <v>0</v>
      </c>
      <c r="AE43" s="7">
        <f t="shared" si="9"/>
        <v>0</v>
      </c>
      <c r="AF43" s="7">
        <f t="shared" si="9"/>
        <v>0</v>
      </c>
    </row>
    <row r="44" spans="1:47">
      <c r="A44" s="6"/>
      <c r="B44" s="60" t="str">
        <f t="shared" si="4"/>
        <v>Eszköz, gép 4</v>
      </c>
      <c r="C44" s="126"/>
      <c r="D44" s="9"/>
      <c r="E44" s="7">
        <f t="shared" ref="E44:AF44" si="10">IF(MOD(E$36,$D30)=0,$C30,0)</f>
        <v>0</v>
      </c>
      <c r="F44" s="7">
        <f t="shared" si="10"/>
        <v>0</v>
      </c>
      <c r="G44" s="7">
        <f t="shared" si="10"/>
        <v>0</v>
      </c>
      <c r="H44" s="7">
        <f t="shared" si="10"/>
        <v>0</v>
      </c>
      <c r="I44" s="7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0</v>
      </c>
      <c r="Q44" s="7">
        <f t="shared" si="10"/>
        <v>0</v>
      </c>
      <c r="R44" s="7">
        <f t="shared" si="10"/>
        <v>0</v>
      </c>
      <c r="S44" s="7">
        <f t="shared" si="10"/>
        <v>0</v>
      </c>
      <c r="T44" s="7">
        <f t="shared" si="10"/>
        <v>0</v>
      </c>
      <c r="U44" s="7">
        <f t="shared" si="10"/>
        <v>0</v>
      </c>
      <c r="V44" s="7">
        <f t="shared" si="10"/>
        <v>0</v>
      </c>
      <c r="W44" s="7">
        <f t="shared" si="10"/>
        <v>0</v>
      </c>
      <c r="X44" s="7">
        <f t="shared" si="10"/>
        <v>0</v>
      </c>
      <c r="Y44" s="7">
        <f t="shared" si="10"/>
        <v>0</v>
      </c>
      <c r="Z44" s="7">
        <f t="shared" si="10"/>
        <v>0</v>
      </c>
      <c r="AA44" s="7">
        <f t="shared" si="10"/>
        <v>0</v>
      </c>
      <c r="AB44" s="7">
        <f t="shared" si="10"/>
        <v>0</v>
      </c>
      <c r="AC44" s="7">
        <f t="shared" si="10"/>
        <v>0</v>
      </c>
      <c r="AD44" s="7">
        <f t="shared" si="10"/>
        <v>0</v>
      </c>
      <c r="AE44" s="7">
        <f t="shared" si="10"/>
        <v>0</v>
      </c>
      <c r="AF44" s="7">
        <f t="shared" si="10"/>
        <v>0</v>
      </c>
    </row>
    <row r="45" spans="1:47">
      <c r="A45" s="6"/>
      <c r="B45" s="65" t="str">
        <f t="shared" si="4"/>
        <v>Egyéb beruházás</v>
      </c>
      <c r="C45" s="128"/>
      <c r="D45" s="66"/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</row>
    <row r="46" spans="1:47" s="10" customFormat="1">
      <c r="B46" s="61" t="s">
        <v>54</v>
      </c>
      <c r="C46" s="129"/>
      <c r="D46" s="8"/>
      <c r="E46" s="64">
        <f t="shared" ref="E46:AF46" si="11">SUM(E39:E45)</f>
        <v>0</v>
      </c>
      <c r="F46" s="64">
        <f t="shared" si="11"/>
        <v>0</v>
      </c>
      <c r="G46" s="64">
        <f t="shared" si="11"/>
        <v>0</v>
      </c>
      <c r="H46" s="64">
        <f t="shared" si="11"/>
        <v>0</v>
      </c>
      <c r="I46" s="64">
        <f t="shared" si="11"/>
        <v>0</v>
      </c>
      <c r="J46" s="64">
        <f t="shared" si="11"/>
        <v>0</v>
      </c>
      <c r="K46" s="64">
        <f t="shared" si="11"/>
        <v>0</v>
      </c>
      <c r="L46" s="64">
        <f t="shared" si="11"/>
        <v>0</v>
      </c>
      <c r="M46" s="64">
        <f t="shared" si="11"/>
        <v>0</v>
      </c>
      <c r="N46" s="64">
        <f t="shared" si="11"/>
        <v>3933</v>
      </c>
      <c r="O46" s="64">
        <f t="shared" si="11"/>
        <v>0</v>
      </c>
      <c r="P46" s="64">
        <f t="shared" si="11"/>
        <v>589</v>
      </c>
      <c r="Q46" s="64">
        <f t="shared" si="11"/>
        <v>0</v>
      </c>
      <c r="R46" s="64">
        <f t="shared" si="11"/>
        <v>0</v>
      </c>
      <c r="S46" s="64">
        <f t="shared" si="11"/>
        <v>1641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3933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589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 t="shared" si="11"/>
        <v>0</v>
      </c>
    </row>
    <row r="47" spans="1:47">
      <c r="A47" s="6"/>
      <c r="B47" s="60"/>
      <c r="D47" s="9"/>
      <c r="AG47" s="10"/>
    </row>
    <row r="48" spans="1:47" s="29" customFormat="1">
      <c r="B48" s="230" t="s">
        <v>181</v>
      </c>
      <c r="D48" s="52"/>
      <c r="AG48" s="10"/>
    </row>
    <row r="49" spans="1:33" s="29" customFormat="1" ht="21">
      <c r="B49" s="231"/>
      <c r="C49" s="232"/>
      <c r="D49" s="52"/>
      <c r="E49" s="33" t="s">
        <v>56</v>
      </c>
      <c r="F49" s="34" t="s">
        <v>55</v>
      </c>
      <c r="G49" s="34" t="s">
        <v>2</v>
      </c>
      <c r="H49" s="34" t="s">
        <v>3</v>
      </c>
      <c r="I49" s="34" t="s">
        <v>4</v>
      </c>
      <c r="J49" s="34" t="s">
        <v>5</v>
      </c>
      <c r="K49" s="34" t="s">
        <v>6</v>
      </c>
      <c r="L49" s="34" t="s">
        <v>7</v>
      </c>
      <c r="M49" s="34" t="s">
        <v>8</v>
      </c>
      <c r="N49" s="34" t="s">
        <v>9</v>
      </c>
      <c r="O49" s="34" t="s">
        <v>10</v>
      </c>
      <c r="P49" s="34" t="s">
        <v>11</v>
      </c>
      <c r="Q49" s="34" t="s">
        <v>12</v>
      </c>
      <c r="R49" s="34" t="s">
        <v>13</v>
      </c>
      <c r="S49" s="34" t="s">
        <v>14</v>
      </c>
      <c r="T49" s="34" t="s">
        <v>15</v>
      </c>
      <c r="U49" s="34" t="s">
        <v>16</v>
      </c>
      <c r="V49" s="34" t="s">
        <v>17</v>
      </c>
      <c r="W49" s="34" t="s">
        <v>18</v>
      </c>
      <c r="X49" s="34" t="s">
        <v>19</v>
      </c>
      <c r="Y49" s="34" t="s">
        <v>20</v>
      </c>
      <c r="Z49" s="34" t="s">
        <v>21</v>
      </c>
      <c r="AA49" s="34" t="s">
        <v>22</v>
      </c>
      <c r="AB49" s="34" t="s">
        <v>23</v>
      </c>
      <c r="AC49" s="34" t="s">
        <v>24</v>
      </c>
      <c r="AD49" s="34" t="s">
        <v>25</v>
      </c>
      <c r="AE49" s="34" t="s">
        <v>26</v>
      </c>
      <c r="AF49" s="34" t="s">
        <v>27</v>
      </c>
      <c r="AG49" s="10"/>
    </row>
    <row r="50" spans="1:33" s="29" customFormat="1">
      <c r="B50" s="233"/>
      <c r="C50" s="234">
        <f>C$38</f>
        <v>2018</v>
      </c>
      <c r="D50" s="76">
        <f t="shared" ref="D50:AF50" si="12">D$38</f>
        <v>2019</v>
      </c>
      <c r="E50" s="76">
        <f t="shared" si="12"/>
        <v>2020</v>
      </c>
      <c r="F50" s="76">
        <f t="shared" si="12"/>
        <v>2021</v>
      </c>
      <c r="G50" s="76">
        <f t="shared" si="12"/>
        <v>2022</v>
      </c>
      <c r="H50" s="76">
        <f t="shared" si="12"/>
        <v>2023</v>
      </c>
      <c r="I50" s="76">
        <f t="shared" si="12"/>
        <v>2024</v>
      </c>
      <c r="J50" s="76">
        <f t="shared" si="12"/>
        <v>2025</v>
      </c>
      <c r="K50" s="76">
        <f t="shared" si="12"/>
        <v>2026</v>
      </c>
      <c r="L50" s="76">
        <f t="shared" si="12"/>
        <v>2027</v>
      </c>
      <c r="M50" s="76">
        <f t="shared" si="12"/>
        <v>2028</v>
      </c>
      <c r="N50" s="76">
        <f t="shared" si="12"/>
        <v>2029</v>
      </c>
      <c r="O50" s="76">
        <f t="shared" si="12"/>
        <v>2030</v>
      </c>
      <c r="P50" s="76">
        <f t="shared" si="12"/>
        <v>2031</v>
      </c>
      <c r="Q50" s="76">
        <f t="shared" si="12"/>
        <v>2032</v>
      </c>
      <c r="R50" s="76">
        <f t="shared" si="12"/>
        <v>2033</v>
      </c>
      <c r="S50" s="76">
        <f t="shared" si="12"/>
        <v>2034</v>
      </c>
      <c r="T50" s="76">
        <f t="shared" si="12"/>
        <v>2035</v>
      </c>
      <c r="U50" s="76">
        <f t="shared" si="12"/>
        <v>2036</v>
      </c>
      <c r="V50" s="76">
        <f t="shared" si="12"/>
        <v>2037</v>
      </c>
      <c r="W50" s="76">
        <f t="shared" si="12"/>
        <v>2038</v>
      </c>
      <c r="X50" s="76">
        <f t="shared" si="12"/>
        <v>2039</v>
      </c>
      <c r="Y50" s="76">
        <f t="shared" si="12"/>
        <v>2040</v>
      </c>
      <c r="Z50" s="76">
        <f t="shared" si="12"/>
        <v>2041</v>
      </c>
      <c r="AA50" s="76">
        <f t="shared" si="12"/>
        <v>2042</v>
      </c>
      <c r="AB50" s="76">
        <f t="shared" si="12"/>
        <v>2043</v>
      </c>
      <c r="AC50" s="76">
        <f t="shared" si="12"/>
        <v>2044</v>
      </c>
      <c r="AD50" s="76">
        <f t="shared" si="12"/>
        <v>2045</v>
      </c>
      <c r="AE50" s="76">
        <f t="shared" si="12"/>
        <v>2046</v>
      </c>
      <c r="AF50" s="76">
        <f t="shared" si="12"/>
        <v>2047</v>
      </c>
      <c r="AG50" s="10"/>
    </row>
    <row r="51" spans="1:33" s="29" customFormat="1">
      <c r="B51" s="231" t="s">
        <v>66</v>
      </c>
      <c r="C51" s="232"/>
      <c r="D51" s="52"/>
      <c r="E51" s="31">
        <f t="shared" ref="E51:E56" si="13">C25/D25</f>
        <v>80.186666666666667</v>
      </c>
      <c r="F51" s="31">
        <f t="shared" ref="F51:AF51" si="14">E51</f>
        <v>80.186666666666667</v>
      </c>
      <c r="G51" s="31">
        <f t="shared" si="14"/>
        <v>80.186666666666667</v>
      </c>
      <c r="H51" s="31">
        <f t="shared" si="14"/>
        <v>80.186666666666667</v>
      </c>
      <c r="I51" s="31">
        <f t="shared" si="14"/>
        <v>80.186666666666667</v>
      </c>
      <c r="J51" s="31">
        <f t="shared" si="14"/>
        <v>80.186666666666667</v>
      </c>
      <c r="K51" s="31">
        <f t="shared" si="14"/>
        <v>80.186666666666667</v>
      </c>
      <c r="L51" s="31">
        <f t="shared" si="14"/>
        <v>80.186666666666667</v>
      </c>
      <c r="M51" s="31">
        <f t="shared" si="14"/>
        <v>80.186666666666667</v>
      </c>
      <c r="N51" s="31">
        <f t="shared" si="14"/>
        <v>80.186666666666667</v>
      </c>
      <c r="O51" s="31">
        <f t="shared" si="14"/>
        <v>80.186666666666667</v>
      </c>
      <c r="P51" s="31">
        <f t="shared" si="14"/>
        <v>80.186666666666667</v>
      </c>
      <c r="Q51" s="31">
        <f t="shared" si="14"/>
        <v>80.186666666666667</v>
      </c>
      <c r="R51" s="31">
        <f t="shared" si="14"/>
        <v>80.186666666666667</v>
      </c>
      <c r="S51" s="31">
        <f t="shared" si="14"/>
        <v>80.186666666666667</v>
      </c>
      <c r="T51" s="31">
        <f t="shared" si="14"/>
        <v>80.186666666666667</v>
      </c>
      <c r="U51" s="31">
        <f t="shared" si="14"/>
        <v>80.186666666666667</v>
      </c>
      <c r="V51" s="31">
        <f t="shared" si="14"/>
        <v>80.186666666666667</v>
      </c>
      <c r="W51" s="31">
        <f t="shared" si="14"/>
        <v>80.186666666666667</v>
      </c>
      <c r="X51" s="31">
        <f t="shared" si="14"/>
        <v>80.186666666666667</v>
      </c>
      <c r="Y51" s="31">
        <f t="shared" si="14"/>
        <v>80.186666666666667</v>
      </c>
      <c r="Z51" s="31">
        <f t="shared" si="14"/>
        <v>80.186666666666667</v>
      </c>
      <c r="AA51" s="31">
        <f t="shared" si="14"/>
        <v>80.186666666666667</v>
      </c>
      <c r="AB51" s="31">
        <f t="shared" si="14"/>
        <v>80.186666666666667</v>
      </c>
      <c r="AC51" s="31">
        <f t="shared" si="14"/>
        <v>80.186666666666667</v>
      </c>
      <c r="AD51" s="31">
        <f t="shared" si="14"/>
        <v>80.186666666666667</v>
      </c>
      <c r="AE51" s="31">
        <f t="shared" si="14"/>
        <v>80.186666666666667</v>
      </c>
      <c r="AF51" s="31">
        <f t="shared" si="14"/>
        <v>80.186666666666667</v>
      </c>
      <c r="AG51" s="10"/>
    </row>
    <row r="52" spans="1:33" s="29" customFormat="1">
      <c r="B52" s="231" t="s">
        <v>65</v>
      </c>
      <c r="C52" s="232"/>
      <c r="D52" s="52"/>
      <c r="E52" s="31">
        <f t="shared" si="13"/>
        <v>109.4</v>
      </c>
      <c r="F52" s="31">
        <f t="shared" ref="F52:AF52" si="15">E52</f>
        <v>109.4</v>
      </c>
      <c r="G52" s="31">
        <f t="shared" si="15"/>
        <v>109.4</v>
      </c>
      <c r="H52" s="31">
        <f t="shared" si="15"/>
        <v>109.4</v>
      </c>
      <c r="I52" s="31">
        <f t="shared" si="15"/>
        <v>109.4</v>
      </c>
      <c r="J52" s="31">
        <f t="shared" si="15"/>
        <v>109.4</v>
      </c>
      <c r="K52" s="31">
        <f t="shared" si="15"/>
        <v>109.4</v>
      </c>
      <c r="L52" s="31">
        <f t="shared" si="15"/>
        <v>109.4</v>
      </c>
      <c r="M52" s="31">
        <f t="shared" si="15"/>
        <v>109.4</v>
      </c>
      <c r="N52" s="31">
        <f t="shared" si="15"/>
        <v>109.4</v>
      </c>
      <c r="O52" s="31">
        <f t="shared" si="15"/>
        <v>109.4</v>
      </c>
      <c r="P52" s="31">
        <f t="shared" si="15"/>
        <v>109.4</v>
      </c>
      <c r="Q52" s="31">
        <f t="shared" si="15"/>
        <v>109.4</v>
      </c>
      <c r="R52" s="31">
        <f t="shared" si="15"/>
        <v>109.4</v>
      </c>
      <c r="S52" s="31">
        <f t="shared" si="15"/>
        <v>109.4</v>
      </c>
      <c r="T52" s="31">
        <f t="shared" si="15"/>
        <v>109.4</v>
      </c>
      <c r="U52" s="31">
        <f t="shared" si="15"/>
        <v>109.4</v>
      </c>
      <c r="V52" s="31">
        <f t="shared" si="15"/>
        <v>109.4</v>
      </c>
      <c r="W52" s="31">
        <f t="shared" si="15"/>
        <v>109.4</v>
      </c>
      <c r="X52" s="31">
        <f t="shared" si="15"/>
        <v>109.4</v>
      </c>
      <c r="Y52" s="31">
        <f t="shared" si="15"/>
        <v>109.4</v>
      </c>
      <c r="Z52" s="31">
        <f t="shared" si="15"/>
        <v>109.4</v>
      </c>
      <c r="AA52" s="31">
        <f t="shared" si="15"/>
        <v>109.4</v>
      </c>
      <c r="AB52" s="31">
        <f t="shared" si="15"/>
        <v>109.4</v>
      </c>
      <c r="AC52" s="31">
        <f t="shared" si="15"/>
        <v>109.4</v>
      </c>
      <c r="AD52" s="31">
        <f t="shared" si="15"/>
        <v>109.4</v>
      </c>
      <c r="AE52" s="31">
        <f t="shared" si="15"/>
        <v>109.4</v>
      </c>
      <c r="AF52" s="31">
        <f t="shared" si="15"/>
        <v>109.4</v>
      </c>
      <c r="AG52" s="10"/>
    </row>
    <row r="53" spans="1:33" s="29" customFormat="1">
      <c r="B53" s="231" t="s">
        <v>64</v>
      </c>
      <c r="C53" s="232"/>
      <c r="D53" s="52"/>
      <c r="E53" s="31">
        <f t="shared" si="13"/>
        <v>49.083333333333336</v>
      </c>
      <c r="F53" s="31">
        <f t="shared" ref="F53:AF53" si="16">E53</f>
        <v>49.083333333333336</v>
      </c>
      <c r="G53" s="31">
        <f t="shared" si="16"/>
        <v>49.083333333333336</v>
      </c>
      <c r="H53" s="31">
        <f t="shared" si="16"/>
        <v>49.083333333333336</v>
      </c>
      <c r="I53" s="31">
        <f t="shared" si="16"/>
        <v>49.083333333333336</v>
      </c>
      <c r="J53" s="31">
        <f t="shared" si="16"/>
        <v>49.083333333333336</v>
      </c>
      <c r="K53" s="31">
        <f t="shared" si="16"/>
        <v>49.083333333333336</v>
      </c>
      <c r="L53" s="31">
        <f t="shared" si="16"/>
        <v>49.083333333333336</v>
      </c>
      <c r="M53" s="31">
        <f t="shared" si="16"/>
        <v>49.083333333333336</v>
      </c>
      <c r="N53" s="31">
        <f t="shared" si="16"/>
        <v>49.083333333333336</v>
      </c>
      <c r="O53" s="31">
        <f t="shared" si="16"/>
        <v>49.083333333333336</v>
      </c>
      <c r="P53" s="31">
        <f t="shared" si="16"/>
        <v>49.083333333333336</v>
      </c>
      <c r="Q53" s="31">
        <f t="shared" si="16"/>
        <v>49.083333333333336</v>
      </c>
      <c r="R53" s="31">
        <f t="shared" si="16"/>
        <v>49.083333333333336</v>
      </c>
      <c r="S53" s="31">
        <f t="shared" si="16"/>
        <v>49.083333333333336</v>
      </c>
      <c r="T53" s="31">
        <f t="shared" si="16"/>
        <v>49.083333333333336</v>
      </c>
      <c r="U53" s="31">
        <f t="shared" si="16"/>
        <v>49.083333333333336</v>
      </c>
      <c r="V53" s="31">
        <f t="shared" si="16"/>
        <v>49.083333333333336</v>
      </c>
      <c r="W53" s="31">
        <f t="shared" si="16"/>
        <v>49.083333333333336</v>
      </c>
      <c r="X53" s="31">
        <f t="shared" si="16"/>
        <v>49.083333333333336</v>
      </c>
      <c r="Y53" s="31">
        <f t="shared" si="16"/>
        <v>49.083333333333336</v>
      </c>
      <c r="Z53" s="31">
        <f t="shared" si="16"/>
        <v>49.083333333333336</v>
      </c>
      <c r="AA53" s="31">
        <f t="shared" si="16"/>
        <v>49.083333333333336</v>
      </c>
      <c r="AB53" s="31">
        <f t="shared" si="16"/>
        <v>49.083333333333336</v>
      </c>
      <c r="AC53" s="31">
        <f t="shared" si="16"/>
        <v>49.083333333333336</v>
      </c>
      <c r="AD53" s="31">
        <f t="shared" si="16"/>
        <v>49.083333333333336</v>
      </c>
      <c r="AE53" s="31">
        <f t="shared" si="16"/>
        <v>49.083333333333336</v>
      </c>
      <c r="AF53" s="31">
        <f t="shared" si="16"/>
        <v>49.083333333333336</v>
      </c>
      <c r="AG53" s="10"/>
    </row>
    <row r="54" spans="1:33" s="29" customFormat="1">
      <c r="B54" s="231" t="s">
        <v>63</v>
      </c>
      <c r="C54" s="232"/>
      <c r="D54" s="52"/>
      <c r="E54" s="31">
        <f t="shared" si="13"/>
        <v>393.3</v>
      </c>
      <c r="F54" s="31">
        <f t="shared" ref="F54:AF54" si="17">E54</f>
        <v>393.3</v>
      </c>
      <c r="G54" s="31">
        <f t="shared" si="17"/>
        <v>393.3</v>
      </c>
      <c r="H54" s="31">
        <f t="shared" si="17"/>
        <v>393.3</v>
      </c>
      <c r="I54" s="31">
        <f t="shared" si="17"/>
        <v>393.3</v>
      </c>
      <c r="J54" s="31">
        <f t="shared" si="17"/>
        <v>393.3</v>
      </c>
      <c r="K54" s="31">
        <f t="shared" si="17"/>
        <v>393.3</v>
      </c>
      <c r="L54" s="31">
        <f t="shared" si="17"/>
        <v>393.3</v>
      </c>
      <c r="M54" s="31">
        <f t="shared" si="17"/>
        <v>393.3</v>
      </c>
      <c r="N54" s="31">
        <f t="shared" si="17"/>
        <v>393.3</v>
      </c>
      <c r="O54" s="31">
        <f t="shared" si="17"/>
        <v>393.3</v>
      </c>
      <c r="P54" s="31">
        <f t="shared" si="17"/>
        <v>393.3</v>
      </c>
      <c r="Q54" s="31">
        <f t="shared" si="17"/>
        <v>393.3</v>
      </c>
      <c r="R54" s="31">
        <f t="shared" si="17"/>
        <v>393.3</v>
      </c>
      <c r="S54" s="31">
        <f t="shared" si="17"/>
        <v>393.3</v>
      </c>
      <c r="T54" s="31">
        <f t="shared" si="17"/>
        <v>393.3</v>
      </c>
      <c r="U54" s="31">
        <f t="shared" si="17"/>
        <v>393.3</v>
      </c>
      <c r="V54" s="31">
        <f t="shared" si="17"/>
        <v>393.3</v>
      </c>
      <c r="W54" s="31">
        <f t="shared" si="17"/>
        <v>393.3</v>
      </c>
      <c r="X54" s="31">
        <f t="shared" si="17"/>
        <v>393.3</v>
      </c>
      <c r="Y54" s="31">
        <f t="shared" si="17"/>
        <v>393.3</v>
      </c>
      <c r="Z54" s="31">
        <f t="shared" si="17"/>
        <v>393.3</v>
      </c>
      <c r="AA54" s="31">
        <f t="shared" si="17"/>
        <v>393.3</v>
      </c>
      <c r="AB54" s="31">
        <f t="shared" si="17"/>
        <v>393.3</v>
      </c>
      <c r="AC54" s="31">
        <f t="shared" si="17"/>
        <v>393.3</v>
      </c>
      <c r="AD54" s="31">
        <f t="shared" si="17"/>
        <v>393.3</v>
      </c>
      <c r="AE54" s="31">
        <f t="shared" si="17"/>
        <v>393.3</v>
      </c>
      <c r="AF54" s="31">
        <f t="shared" si="17"/>
        <v>393.3</v>
      </c>
      <c r="AG54" s="10"/>
    </row>
    <row r="55" spans="1:33" s="29" customFormat="1">
      <c r="B55" s="231" t="s">
        <v>62</v>
      </c>
      <c r="C55" s="232"/>
      <c r="D55" s="52"/>
      <c r="E55" s="31">
        <f t="shared" si="13"/>
        <v>0</v>
      </c>
      <c r="F55" s="31">
        <f t="shared" ref="F55:F56" si="18">E55</f>
        <v>0</v>
      </c>
      <c r="G55" s="31">
        <f t="shared" ref="G55:G56" si="19">F55</f>
        <v>0</v>
      </c>
      <c r="H55" s="31">
        <f t="shared" ref="H55:H56" si="20">G55</f>
        <v>0</v>
      </c>
      <c r="I55" s="31">
        <f t="shared" ref="I55:I56" si="21">H55</f>
        <v>0</v>
      </c>
      <c r="J55" s="31">
        <f t="shared" ref="J55:J56" si="22">I55</f>
        <v>0</v>
      </c>
      <c r="K55" s="31">
        <f t="shared" ref="K55:K56" si="23">J55</f>
        <v>0</v>
      </c>
      <c r="L55" s="31">
        <f t="shared" ref="L55:L56" si="24">K55</f>
        <v>0</v>
      </c>
      <c r="M55" s="31">
        <f t="shared" ref="M55:M56" si="25">L55</f>
        <v>0</v>
      </c>
      <c r="N55" s="31">
        <f t="shared" ref="N55:N56" si="26">M55</f>
        <v>0</v>
      </c>
      <c r="O55" s="31">
        <f t="shared" ref="O55:O56" si="27">N55</f>
        <v>0</v>
      </c>
      <c r="P55" s="31">
        <f t="shared" ref="P55:P56" si="28">O55</f>
        <v>0</v>
      </c>
      <c r="Q55" s="31">
        <f t="shared" ref="Q55:Q56" si="29">P55</f>
        <v>0</v>
      </c>
      <c r="R55" s="31">
        <f t="shared" ref="R55:R56" si="30">Q55</f>
        <v>0</v>
      </c>
      <c r="S55" s="31">
        <f t="shared" ref="S55:S56" si="31">R55</f>
        <v>0</v>
      </c>
      <c r="T55" s="31">
        <f t="shared" ref="T55:T56" si="32">S55</f>
        <v>0</v>
      </c>
      <c r="U55" s="31">
        <f t="shared" ref="U55:U56" si="33">T55</f>
        <v>0</v>
      </c>
      <c r="V55" s="31">
        <f t="shared" ref="V55:V56" si="34">U55</f>
        <v>0</v>
      </c>
      <c r="W55" s="31">
        <f t="shared" ref="W55:W56" si="35">V55</f>
        <v>0</v>
      </c>
      <c r="X55" s="31">
        <f t="shared" ref="X55:X56" si="36">W55</f>
        <v>0</v>
      </c>
      <c r="Y55" s="31">
        <f t="shared" ref="Y55:Y56" si="37">X55</f>
        <v>0</v>
      </c>
      <c r="Z55" s="31">
        <f t="shared" ref="Z55:Z56" si="38">Y55</f>
        <v>0</v>
      </c>
      <c r="AA55" s="31">
        <f t="shared" ref="AA55:AA56" si="39">Z55</f>
        <v>0</v>
      </c>
      <c r="AB55" s="31">
        <f t="shared" ref="AB55:AB56" si="40">AA55</f>
        <v>0</v>
      </c>
      <c r="AC55" s="31">
        <f t="shared" ref="AC55:AC56" si="41">AB55</f>
        <v>0</v>
      </c>
      <c r="AD55" s="31">
        <f t="shared" ref="AD55:AD56" si="42">AC55</f>
        <v>0</v>
      </c>
      <c r="AE55" s="31">
        <f t="shared" ref="AE55:AE56" si="43">AD55</f>
        <v>0</v>
      </c>
      <c r="AF55" s="31">
        <f t="shared" ref="AF55:AF56" si="44">AE55</f>
        <v>0</v>
      </c>
      <c r="AG55" s="10"/>
    </row>
    <row r="56" spans="1:33" s="29" customFormat="1">
      <c r="B56" s="231" t="s">
        <v>61</v>
      </c>
      <c r="C56" s="232"/>
      <c r="D56" s="52"/>
      <c r="E56" s="31">
        <f t="shared" si="13"/>
        <v>0</v>
      </c>
      <c r="F56" s="31">
        <f t="shared" si="18"/>
        <v>0</v>
      </c>
      <c r="G56" s="31">
        <f t="shared" si="19"/>
        <v>0</v>
      </c>
      <c r="H56" s="31">
        <f t="shared" si="20"/>
        <v>0</v>
      </c>
      <c r="I56" s="31">
        <f t="shared" si="21"/>
        <v>0</v>
      </c>
      <c r="J56" s="31">
        <f t="shared" si="22"/>
        <v>0</v>
      </c>
      <c r="K56" s="31">
        <f t="shared" si="23"/>
        <v>0</v>
      </c>
      <c r="L56" s="31">
        <f t="shared" si="24"/>
        <v>0</v>
      </c>
      <c r="M56" s="31">
        <f t="shared" si="25"/>
        <v>0</v>
      </c>
      <c r="N56" s="31">
        <f t="shared" si="26"/>
        <v>0</v>
      </c>
      <c r="O56" s="31">
        <f t="shared" si="27"/>
        <v>0</v>
      </c>
      <c r="P56" s="31">
        <f t="shared" si="28"/>
        <v>0</v>
      </c>
      <c r="Q56" s="31">
        <f t="shared" si="29"/>
        <v>0</v>
      </c>
      <c r="R56" s="31">
        <f t="shared" si="30"/>
        <v>0</v>
      </c>
      <c r="S56" s="31">
        <f t="shared" si="31"/>
        <v>0</v>
      </c>
      <c r="T56" s="31">
        <f t="shared" si="32"/>
        <v>0</v>
      </c>
      <c r="U56" s="31">
        <f t="shared" si="33"/>
        <v>0</v>
      </c>
      <c r="V56" s="31">
        <f t="shared" si="34"/>
        <v>0</v>
      </c>
      <c r="W56" s="31">
        <f t="shared" si="35"/>
        <v>0</v>
      </c>
      <c r="X56" s="31">
        <f t="shared" si="36"/>
        <v>0</v>
      </c>
      <c r="Y56" s="31">
        <f t="shared" si="37"/>
        <v>0</v>
      </c>
      <c r="Z56" s="31">
        <f t="shared" si="38"/>
        <v>0</v>
      </c>
      <c r="AA56" s="31">
        <f t="shared" si="39"/>
        <v>0</v>
      </c>
      <c r="AB56" s="31">
        <f t="shared" si="40"/>
        <v>0</v>
      </c>
      <c r="AC56" s="31">
        <f t="shared" si="41"/>
        <v>0</v>
      </c>
      <c r="AD56" s="31">
        <f t="shared" si="42"/>
        <v>0</v>
      </c>
      <c r="AE56" s="31">
        <f t="shared" si="43"/>
        <v>0</v>
      </c>
      <c r="AF56" s="31">
        <f t="shared" si="44"/>
        <v>0</v>
      </c>
      <c r="AG56" s="10"/>
    </row>
    <row r="57" spans="1:33" s="29" customFormat="1" ht="21">
      <c r="B57" s="233" t="s">
        <v>60</v>
      </c>
      <c r="C57" s="235"/>
      <c r="D57" s="236"/>
      <c r="E57" s="81">
        <f>(C31-C33)/D31</f>
        <v>41.835714285714289</v>
      </c>
      <c r="F57" s="81">
        <f t="shared" ref="F57:L57" si="45">E57</f>
        <v>41.835714285714289</v>
      </c>
      <c r="G57" s="81">
        <f t="shared" si="45"/>
        <v>41.835714285714289</v>
      </c>
      <c r="H57" s="81">
        <f t="shared" si="45"/>
        <v>41.835714285714289</v>
      </c>
      <c r="I57" s="81">
        <f t="shared" si="45"/>
        <v>41.835714285714289</v>
      </c>
      <c r="J57" s="81">
        <f t="shared" si="45"/>
        <v>41.835714285714289</v>
      </c>
      <c r="K57" s="81">
        <f t="shared" si="45"/>
        <v>41.835714285714289</v>
      </c>
      <c r="L57" s="81">
        <f t="shared" si="45"/>
        <v>41.835714285714289</v>
      </c>
      <c r="M57" s="81">
        <f>L57</f>
        <v>41.835714285714289</v>
      </c>
      <c r="N57" s="81">
        <f>M57</f>
        <v>41.835714285714289</v>
      </c>
      <c r="O57" s="81">
        <f t="shared" ref="O57:AF57" si="46">N57</f>
        <v>41.835714285714289</v>
      </c>
      <c r="P57" s="81">
        <f t="shared" si="46"/>
        <v>41.835714285714289</v>
      </c>
      <c r="Q57" s="81">
        <f t="shared" si="46"/>
        <v>41.835714285714289</v>
      </c>
      <c r="R57" s="81">
        <f t="shared" si="46"/>
        <v>41.835714285714289</v>
      </c>
      <c r="S57" s="81">
        <f t="shared" si="46"/>
        <v>41.835714285714289</v>
      </c>
      <c r="T57" s="81">
        <f t="shared" si="46"/>
        <v>41.835714285714289</v>
      </c>
      <c r="U57" s="81">
        <f t="shared" si="46"/>
        <v>41.835714285714289</v>
      </c>
      <c r="V57" s="81">
        <f t="shared" si="46"/>
        <v>41.835714285714289</v>
      </c>
      <c r="W57" s="81">
        <f t="shared" si="46"/>
        <v>41.835714285714289</v>
      </c>
      <c r="X57" s="81">
        <f t="shared" si="46"/>
        <v>41.835714285714289</v>
      </c>
      <c r="Y57" s="81">
        <f t="shared" si="46"/>
        <v>41.835714285714289</v>
      </c>
      <c r="Z57" s="81">
        <f t="shared" si="46"/>
        <v>41.835714285714289</v>
      </c>
      <c r="AA57" s="81">
        <f t="shared" si="46"/>
        <v>41.835714285714289</v>
      </c>
      <c r="AB57" s="81">
        <f t="shared" si="46"/>
        <v>41.835714285714289</v>
      </c>
      <c r="AC57" s="81">
        <f t="shared" si="46"/>
        <v>41.835714285714289</v>
      </c>
      <c r="AD57" s="81">
        <f t="shared" si="46"/>
        <v>41.835714285714289</v>
      </c>
      <c r="AE57" s="81">
        <f t="shared" si="46"/>
        <v>41.835714285714289</v>
      </c>
      <c r="AF57" s="81">
        <f t="shared" si="46"/>
        <v>41.835714285714289</v>
      </c>
      <c r="AG57" s="10"/>
    </row>
    <row r="58" spans="1:33" s="28" customFormat="1">
      <c r="B58" s="237" t="s">
        <v>54</v>
      </c>
      <c r="C58" s="238"/>
      <c r="D58" s="183"/>
      <c r="E58" s="38">
        <f t="shared" ref="E58:AF58" si="47">SUM(E51:E57)</f>
        <v>673.80571428571432</v>
      </c>
      <c r="F58" s="38">
        <f t="shared" si="47"/>
        <v>673.80571428571432</v>
      </c>
      <c r="G58" s="38">
        <f t="shared" si="47"/>
        <v>673.80571428571432</v>
      </c>
      <c r="H58" s="38">
        <f t="shared" si="47"/>
        <v>673.80571428571432</v>
      </c>
      <c r="I58" s="38">
        <f t="shared" si="47"/>
        <v>673.80571428571432</v>
      </c>
      <c r="J58" s="38">
        <f t="shared" si="47"/>
        <v>673.80571428571432</v>
      </c>
      <c r="K58" s="38">
        <f t="shared" si="47"/>
        <v>673.80571428571432</v>
      </c>
      <c r="L58" s="38">
        <f t="shared" si="47"/>
        <v>673.80571428571432</v>
      </c>
      <c r="M58" s="38">
        <f t="shared" si="47"/>
        <v>673.80571428571432</v>
      </c>
      <c r="N58" s="38">
        <f t="shared" si="47"/>
        <v>673.80571428571432</v>
      </c>
      <c r="O58" s="38">
        <f t="shared" si="47"/>
        <v>673.80571428571432</v>
      </c>
      <c r="P58" s="38">
        <f t="shared" si="47"/>
        <v>673.80571428571432</v>
      </c>
      <c r="Q58" s="38">
        <f t="shared" si="47"/>
        <v>673.80571428571432</v>
      </c>
      <c r="R58" s="38">
        <f t="shared" si="47"/>
        <v>673.80571428571432</v>
      </c>
      <c r="S58" s="38">
        <f t="shared" si="47"/>
        <v>673.80571428571432</v>
      </c>
      <c r="T58" s="38">
        <f t="shared" si="47"/>
        <v>673.80571428571432</v>
      </c>
      <c r="U58" s="38">
        <f t="shared" si="47"/>
        <v>673.80571428571432</v>
      </c>
      <c r="V58" s="38">
        <f t="shared" si="47"/>
        <v>673.80571428571432</v>
      </c>
      <c r="W58" s="38">
        <f t="shared" si="47"/>
        <v>673.80571428571432</v>
      </c>
      <c r="X58" s="38">
        <f t="shared" si="47"/>
        <v>673.80571428571432</v>
      </c>
      <c r="Y58" s="38">
        <f t="shared" si="47"/>
        <v>673.80571428571432</v>
      </c>
      <c r="Z58" s="38">
        <f t="shared" si="47"/>
        <v>673.80571428571432</v>
      </c>
      <c r="AA58" s="38">
        <f t="shared" si="47"/>
        <v>673.80571428571432</v>
      </c>
      <c r="AB58" s="38">
        <f t="shared" si="47"/>
        <v>673.80571428571432</v>
      </c>
      <c r="AC58" s="38">
        <f t="shared" si="47"/>
        <v>673.80571428571432</v>
      </c>
      <c r="AD58" s="38">
        <f t="shared" si="47"/>
        <v>673.80571428571432</v>
      </c>
      <c r="AE58" s="38">
        <f t="shared" si="47"/>
        <v>673.80571428571432</v>
      </c>
      <c r="AF58" s="38">
        <f t="shared" si="47"/>
        <v>673.80571428571432</v>
      </c>
      <c r="AG58" s="10"/>
    </row>
    <row r="59" spans="1:33">
      <c r="A59" s="6"/>
      <c r="B59" s="60"/>
      <c r="D59" s="9"/>
    </row>
    <row r="60" spans="1:33" ht="31.5">
      <c r="A60" s="6"/>
      <c r="B60" s="146" t="s">
        <v>180</v>
      </c>
      <c r="C60" s="47" t="s">
        <v>182</v>
      </c>
      <c r="D60" s="9"/>
    </row>
    <row r="61" spans="1:33" ht="21">
      <c r="A61" s="6"/>
      <c r="B61" s="60"/>
      <c r="C61" s="126"/>
      <c r="D61" s="9"/>
      <c r="E61" s="55" t="s">
        <v>56</v>
      </c>
      <c r="F61" s="48" t="s">
        <v>55</v>
      </c>
      <c r="G61" s="48" t="s">
        <v>2</v>
      </c>
      <c r="H61" s="48" t="s">
        <v>3</v>
      </c>
      <c r="I61" s="48" t="s">
        <v>4</v>
      </c>
      <c r="J61" s="48" t="s">
        <v>5</v>
      </c>
      <c r="K61" s="48" t="s">
        <v>6</v>
      </c>
      <c r="L61" s="48" t="s">
        <v>7</v>
      </c>
      <c r="M61" s="48" t="s">
        <v>8</v>
      </c>
      <c r="N61" s="48" t="s">
        <v>9</v>
      </c>
      <c r="O61" s="48" t="s">
        <v>10</v>
      </c>
      <c r="P61" s="48" t="s">
        <v>11</v>
      </c>
      <c r="Q61" s="48" t="s">
        <v>12</v>
      </c>
      <c r="R61" s="48" t="s">
        <v>13</v>
      </c>
      <c r="S61" s="48" t="s">
        <v>14</v>
      </c>
      <c r="T61" s="48" t="s">
        <v>15</v>
      </c>
      <c r="U61" s="48" t="s">
        <v>16</v>
      </c>
      <c r="V61" s="48" t="s">
        <v>17</v>
      </c>
      <c r="W61" s="48" t="s">
        <v>18</v>
      </c>
      <c r="X61" s="48" t="s">
        <v>19</v>
      </c>
      <c r="Y61" s="48" t="s">
        <v>20</v>
      </c>
      <c r="Z61" s="48" t="s">
        <v>21</v>
      </c>
      <c r="AA61" s="48" t="s">
        <v>22</v>
      </c>
      <c r="AB61" s="48" t="s">
        <v>23</v>
      </c>
      <c r="AC61" s="48" t="s">
        <v>24</v>
      </c>
      <c r="AD61" s="48" t="s">
        <v>25</v>
      </c>
      <c r="AE61" s="48" t="s">
        <v>26</v>
      </c>
      <c r="AF61" s="48" t="s">
        <v>27</v>
      </c>
    </row>
    <row r="62" spans="1:33">
      <c r="A62" s="6"/>
      <c r="B62" s="65"/>
      <c r="C62" s="130">
        <f>C$38</f>
        <v>2018</v>
      </c>
      <c r="D62" s="70">
        <f t="shared" ref="D62:AF62" si="48">D$38</f>
        <v>2019</v>
      </c>
      <c r="E62" s="70">
        <f t="shared" si="48"/>
        <v>2020</v>
      </c>
      <c r="F62" s="70">
        <f t="shared" si="48"/>
        <v>2021</v>
      </c>
      <c r="G62" s="70">
        <f t="shared" si="48"/>
        <v>2022</v>
      </c>
      <c r="H62" s="70">
        <f t="shared" si="48"/>
        <v>2023</v>
      </c>
      <c r="I62" s="70">
        <f t="shared" si="48"/>
        <v>2024</v>
      </c>
      <c r="J62" s="70">
        <f t="shared" si="48"/>
        <v>2025</v>
      </c>
      <c r="K62" s="70">
        <f t="shared" si="48"/>
        <v>2026</v>
      </c>
      <c r="L62" s="70">
        <f t="shared" si="48"/>
        <v>2027</v>
      </c>
      <c r="M62" s="70">
        <f t="shared" si="48"/>
        <v>2028</v>
      </c>
      <c r="N62" s="70">
        <f t="shared" si="48"/>
        <v>2029</v>
      </c>
      <c r="O62" s="70">
        <f t="shared" si="48"/>
        <v>2030</v>
      </c>
      <c r="P62" s="70">
        <f t="shared" si="48"/>
        <v>2031</v>
      </c>
      <c r="Q62" s="70">
        <f t="shared" si="48"/>
        <v>2032</v>
      </c>
      <c r="R62" s="70">
        <f t="shared" si="48"/>
        <v>2033</v>
      </c>
      <c r="S62" s="70">
        <f t="shared" si="48"/>
        <v>2034</v>
      </c>
      <c r="T62" s="70">
        <f t="shared" si="48"/>
        <v>2035</v>
      </c>
      <c r="U62" s="70">
        <f t="shared" si="48"/>
        <v>2036</v>
      </c>
      <c r="V62" s="70">
        <f t="shared" si="48"/>
        <v>2037</v>
      </c>
      <c r="W62" s="70">
        <f t="shared" si="48"/>
        <v>2038</v>
      </c>
      <c r="X62" s="70">
        <f t="shared" si="48"/>
        <v>2039</v>
      </c>
      <c r="Y62" s="70">
        <f t="shared" si="48"/>
        <v>2040</v>
      </c>
      <c r="Z62" s="70">
        <f t="shared" si="48"/>
        <v>2041</v>
      </c>
      <c r="AA62" s="70">
        <f t="shared" si="48"/>
        <v>2042</v>
      </c>
      <c r="AB62" s="70">
        <f t="shared" si="48"/>
        <v>2043</v>
      </c>
      <c r="AC62" s="70">
        <f t="shared" si="48"/>
        <v>2044</v>
      </c>
      <c r="AD62" s="70">
        <f t="shared" si="48"/>
        <v>2045</v>
      </c>
      <c r="AE62" s="70">
        <f t="shared" si="48"/>
        <v>2046</v>
      </c>
      <c r="AF62" s="70">
        <f t="shared" si="48"/>
        <v>2047</v>
      </c>
    </row>
    <row r="63" spans="1:33" s="10" customFormat="1">
      <c r="B63" s="68" t="s">
        <v>54</v>
      </c>
      <c r="C63" s="131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</row>
    <row r="64" spans="1:33">
      <c r="A64" s="6"/>
    </row>
  </sheetData>
  <sheetProtection password="8DAD" sheet="1" objects="1" scenarios="1" selectLockedCells="1" selectUnlockedCells="1"/>
  <mergeCells count="129">
    <mergeCell ref="M3:N3"/>
    <mergeCell ref="C3:H3"/>
    <mergeCell ref="I3:L3"/>
    <mergeCell ref="E8:F8"/>
    <mergeCell ref="E9:F9"/>
    <mergeCell ref="E10:F10"/>
    <mergeCell ref="E11:F11"/>
    <mergeCell ref="C4:D4"/>
    <mergeCell ref="C5:D5"/>
    <mergeCell ref="C6:D6"/>
    <mergeCell ref="C7:D7"/>
    <mergeCell ref="C8:D8"/>
    <mergeCell ref="G18:H18"/>
    <mergeCell ref="G19:H19"/>
    <mergeCell ref="G20:H20"/>
    <mergeCell ref="G21:H21"/>
    <mergeCell ref="I4:J4"/>
    <mergeCell ref="I5:J5"/>
    <mergeCell ref="I6:J6"/>
    <mergeCell ref="I7:J7"/>
    <mergeCell ref="I8:J8"/>
    <mergeCell ref="I9:J9"/>
    <mergeCell ref="I10:J10"/>
    <mergeCell ref="I12:J12"/>
    <mergeCell ref="I13:J13"/>
    <mergeCell ref="I14:J14"/>
    <mergeCell ref="I15:J15"/>
    <mergeCell ref="G13:H13"/>
    <mergeCell ref="G14:H14"/>
    <mergeCell ref="G15:H15"/>
    <mergeCell ref="G16:H16"/>
    <mergeCell ref="G17:H17"/>
    <mergeCell ref="G9:H9"/>
    <mergeCell ref="G10:H10"/>
    <mergeCell ref="G11:H11"/>
    <mergeCell ref="G12:H12"/>
    <mergeCell ref="K17:L17"/>
    <mergeCell ref="K16:L16"/>
    <mergeCell ref="K15:L15"/>
    <mergeCell ref="K14:L14"/>
    <mergeCell ref="K13:L13"/>
    <mergeCell ref="I21:J21"/>
    <mergeCell ref="K21:L21"/>
    <mergeCell ref="K20:L20"/>
    <mergeCell ref="K19:L19"/>
    <mergeCell ref="K18:L18"/>
    <mergeCell ref="I16:J16"/>
    <mergeCell ref="I17:J17"/>
    <mergeCell ref="I18:J18"/>
    <mergeCell ref="I19:J19"/>
    <mergeCell ref="I20:J20"/>
    <mergeCell ref="C13:D13"/>
    <mergeCell ref="C14:D14"/>
    <mergeCell ref="C15:D15"/>
    <mergeCell ref="K8:L8"/>
    <mergeCell ref="K7:L7"/>
    <mergeCell ref="K6:L6"/>
    <mergeCell ref="K5:L5"/>
    <mergeCell ref="K4:L4"/>
    <mergeCell ref="K12:L12"/>
    <mergeCell ref="K11:L11"/>
    <mergeCell ref="K10:L10"/>
    <mergeCell ref="K9:L9"/>
    <mergeCell ref="G4:H4"/>
    <mergeCell ref="G5:H5"/>
    <mergeCell ref="G6:H6"/>
    <mergeCell ref="G7:H7"/>
    <mergeCell ref="G8:H8"/>
    <mergeCell ref="C9:D9"/>
    <mergeCell ref="C10:D10"/>
    <mergeCell ref="C11:D11"/>
    <mergeCell ref="E4:F4"/>
    <mergeCell ref="E5:F5"/>
    <mergeCell ref="E6:F6"/>
    <mergeCell ref="E7:F7"/>
    <mergeCell ref="O5:P5"/>
    <mergeCell ref="O6:P6"/>
    <mergeCell ref="Q5:R5"/>
    <mergeCell ref="Q6:R6"/>
    <mergeCell ref="O3:P4"/>
    <mergeCell ref="Q3:R4"/>
    <mergeCell ref="C21:D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16:D16"/>
    <mergeCell ref="C17:D17"/>
    <mergeCell ref="C18:D18"/>
    <mergeCell ref="C19:D19"/>
    <mergeCell ref="C20:D20"/>
    <mergeCell ref="I11:J11"/>
    <mergeCell ref="C12:D12"/>
    <mergeCell ref="O12:P12"/>
    <mergeCell ref="O13:P13"/>
    <mergeCell ref="O14:P14"/>
    <mergeCell ref="O15:P15"/>
    <mergeCell ref="O16:P16"/>
    <mergeCell ref="O7:P7"/>
    <mergeCell ref="O8:P8"/>
    <mergeCell ref="O9:P9"/>
    <mergeCell ref="O10:P10"/>
    <mergeCell ref="O11:P11"/>
    <mergeCell ref="O17:P17"/>
    <mergeCell ref="O18:P18"/>
    <mergeCell ref="O19:P19"/>
    <mergeCell ref="O20:P20"/>
    <mergeCell ref="Q17:R17"/>
    <mergeCell ref="Q18:R18"/>
    <mergeCell ref="Q19:R19"/>
    <mergeCell ref="Q20:R20"/>
    <mergeCell ref="O21:P21"/>
    <mergeCell ref="Q21:R21"/>
    <mergeCell ref="Q12:R12"/>
    <mergeCell ref="Q13:R13"/>
    <mergeCell ref="Q14:R14"/>
    <mergeCell ref="Q15:R15"/>
    <mergeCell ref="Q16:R16"/>
    <mergeCell ref="Q7:R7"/>
    <mergeCell ref="Q8:R8"/>
    <mergeCell ref="Q9:R9"/>
    <mergeCell ref="Q10:R10"/>
    <mergeCell ref="Q11:R11"/>
  </mergeCells>
  <conditionalFormatting sqref="Q5 A5:C5 C6:C10 E10 E5:E8 G5:G10 I5:I10 I12:I20 K5:K10 M5:N10">
    <cfRule type="cellIs" dxfId="10" priority="12" operator="equal">
      <formula>0</formula>
    </cfRule>
  </conditionalFormatting>
  <conditionalFormatting sqref="A6:B10 Q6:Q10">
    <cfRule type="cellIs" dxfId="9" priority="8" operator="equal">
      <formula>0</formula>
    </cfRule>
  </conditionalFormatting>
  <conditionalFormatting sqref="G12:G20">
    <cfRule type="cellIs" dxfId="8" priority="6" operator="equal">
      <formula>0</formula>
    </cfRule>
  </conditionalFormatting>
  <conditionalFormatting sqref="K12:K20">
    <cfRule type="cellIs" dxfId="7" priority="4" operator="equal">
      <formula>0</formula>
    </cfRule>
  </conditionalFormatting>
  <conditionalFormatting sqref="C12:C21">
    <cfRule type="cellIs" dxfId="6" priority="3" operator="equal">
      <formula>0</formula>
    </cfRule>
  </conditionalFormatting>
  <conditionalFormatting sqref="E12:E21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B1:AF61"/>
  <sheetViews>
    <sheetView tabSelected="1" zoomScaleNormal="10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8.88671875" defaultRowHeight="10.5"/>
  <cols>
    <col min="1" max="1" width="1.33203125" style="29" customWidth="1"/>
    <col min="2" max="2" width="22.77734375" style="29" customWidth="1"/>
    <col min="3" max="32" width="6.109375" style="29" customWidth="1"/>
    <col min="33" max="33" width="7.88671875" style="29" bestFit="1" customWidth="1"/>
    <col min="34" max="16384" width="8.88671875" style="29"/>
  </cols>
  <sheetData>
    <row r="1" spans="2:32" ht="25.5" customHeight="1">
      <c r="B1" s="143" t="s">
        <v>245</v>
      </c>
      <c r="C1" s="30"/>
    </row>
    <row r="2" spans="2:32">
      <c r="E2" s="31"/>
    </row>
    <row r="3" spans="2:32" ht="21">
      <c r="B3" s="147" t="s">
        <v>152</v>
      </c>
      <c r="C3" s="28"/>
    </row>
    <row r="4" spans="2:32" ht="21" customHeight="1">
      <c r="B4" s="32"/>
      <c r="C4" s="28"/>
      <c r="E4" s="33" t="s">
        <v>56</v>
      </c>
      <c r="F4" s="34" t="s">
        <v>55</v>
      </c>
      <c r="G4" s="34" t="s">
        <v>2</v>
      </c>
      <c r="H4" s="34" t="s">
        <v>3</v>
      </c>
      <c r="I4" s="34" t="s">
        <v>4</v>
      </c>
      <c r="J4" s="34" t="s">
        <v>5</v>
      </c>
      <c r="K4" s="34" t="s">
        <v>6</v>
      </c>
      <c r="L4" s="34" t="s">
        <v>7</v>
      </c>
      <c r="M4" s="34" t="s">
        <v>8</v>
      </c>
      <c r="N4" s="34" t="s">
        <v>9</v>
      </c>
      <c r="O4" s="34" t="s">
        <v>10</v>
      </c>
      <c r="P4" s="34" t="s">
        <v>11</v>
      </c>
      <c r="Q4" s="34" t="s">
        <v>12</v>
      </c>
      <c r="R4" s="34" t="s">
        <v>13</v>
      </c>
      <c r="S4" s="34" t="s">
        <v>14</v>
      </c>
      <c r="T4" s="34" t="s">
        <v>15</v>
      </c>
      <c r="U4" s="34" t="s">
        <v>16</v>
      </c>
      <c r="V4" s="34" t="s">
        <v>17</v>
      </c>
      <c r="W4" s="34" t="s">
        <v>18</v>
      </c>
      <c r="X4" s="34" t="s">
        <v>19</v>
      </c>
      <c r="Y4" s="34" t="s">
        <v>20</v>
      </c>
      <c r="Z4" s="34" t="s">
        <v>21</v>
      </c>
      <c r="AA4" s="34" t="s">
        <v>22</v>
      </c>
      <c r="AB4" s="34" t="s">
        <v>23</v>
      </c>
      <c r="AC4" s="34" t="s">
        <v>24</v>
      </c>
      <c r="AD4" s="34" t="s">
        <v>25</v>
      </c>
      <c r="AE4" s="34" t="s">
        <v>26</v>
      </c>
      <c r="AF4" s="34" t="s">
        <v>27</v>
      </c>
    </row>
    <row r="5" spans="2:32">
      <c r="B5" s="74"/>
      <c r="C5" s="72">
        <f>Beruházás_PE!C$38</f>
        <v>2018</v>
      </c>
      <c r="D5" s="72">
        <f>Beruházás_PE!D$38</f>
        <v>2019</v>
      </c>
      <c r="E5" s="75">
        <f>Beruházás_PE!E$38</f>
        <v>2020</v>
      </c>
      <c r="F5" s="76">
        <f>Beruházás_PE!F$38</f>
        <v>2021</v>
      </c>
      <c r="G5" s="76">
        <f>Beruházás_PE!G$38</f>
        <v>2022</v>
      </c>
      <c r="H5" s="76">
        <f>Beruházás_PE!H$38</f>
        <v>2023</v>
      </c>
      <c r="I5" s="76">
        <f>Beruházás_PE!I$38</f>
        <v>2024</v>
      </c>
      <c r="J5" s="76">
        <f>Beruházás_PE!J$38</f>
        <v>2025</v>
      </c>
      <c r="K5" s="76">
        <f>Beruházás_PE!K$38</f>
        <v>2026</v>
      </c>
      <c r="L5" s="76">
        <f>Beruházás_PE!L$38</f>
        <v>2027</v>
      </c>
      <c r="M5" s="76">
        <f>Beruházás_PE!M$38</f>
        <v>2028</v>
      </c>
      <c r="N5" s="76">
        <f>Beruházás_PE!N$38</f>
        <v>2029</v>
      </c>
      <c r="O5" s="76">
        <f>Beruházás_PE!O$38</f>
        <v>2030</v>
      </c>
      <c r="P5" s="76">
        <f>Beruházás_PE!P$38</f>
        <v>2031</v>
      </c>
      <c r="Q5" s="76">
        <f>Beruházás_PE!Q$38</f>
        <v>2032</v>
      </c>
      <c r="R5" s="76">
        <f>Beruházás_PE!R$38</f>
        <v>2033</v>
      </c>
      <c r="S5" s="76">
        <f>Beruházás_PE!S$38</f>
        <v>2034</v>
      </c>
      <c r="T5" s="76">
        <f>Beruházás_PE!T$38</f>
        <v>2035</v>
      </c>
      <c r="U5" s="76">
        <f>Beruházás_PE!U$38</f>
        <v>2036</v>
      </c>
      <c r="V5" s="76">
        <f>Beruházás_PE!V$38</f>
        <v>2037</v>
      </c>
      <c r="W5" s="76">
        <f>Beruházás_PE!W$38</f>
        <v>2038</v>
      </c>
      <c r="X5" s="76">
        <f>Beruházás_PE!X$38</f>
        <v>2039</v>
      </c>
      <c r="Y5" s="76">
        <f>Beruházás_PE!Y$38</f>
        <v>2040</v>
      </c>
      <c r="Z5" s="76">
        <f>Beruházás_PE!Z$38</f>
        <v>2041</v>
      </c>
      <c r="AA5" s="76">
        <f>Beruházás_PE!AA$38</f>
        <v>2042</v>
      </c>
      <c r="AB5" s="76">
        <f>Beruházás_PE!AB$38</f>
        <v>2043</v>
      </c>
      <c r="AC5" s="76">
        <f>Beruházás_PE!AC$38</f>
        <v>2044</v>
      </c>
      <c r="AD5" s="76">
        <f>Beruházás_PE!AD$38</f>
        <v>2045</v>
      </c>
      <c r="AE5" s="76">
        <f>Beruházás_PE!AE$38</f>
        <v>2046</v>
      </c>
      <c r="AF5" s="76">
        <f>Beruházás_PE!AF$38</f>
        <v>2047</v>
      </c>
    </row>
    <row r="6" spans="2:32" s="28" customFormat="1">
      <c r="B6" s="28" t="s">
        <v>76</v>
      </c>
      <c r="C6" s="36">
        <f>D6</f>
        <v>3146.32</v>
      </c>
      <c r="D6" s="36">
        <f>E6</f>
        <v>3146.32</v>
      </c>
      <c r="E6" s="37">
        <f>Alap1_működés!$C$16</f>
        <v>3146.32</v>
      </c>
      <c r="F6" s="38">
        <f t="shared" ref="F6:AF6" si="0">E6</f>
        <v>3146.32</v>
      </c>
      <c r="G6" s="38">
        <f t="shared" si="0"/>
        <v>3146.32</v>
      </c>
      <c r="H6" s="38">
        <f t="shared" si="0"/>
        <v>3146.32</v>
      </c>
      <c r="I6" s="38">
        <f t="shared" si="0"/>
        <v>3146.32</v>
      </c>
      <c r="J6" s="38">
        <f t="shared" si="0"/>
        <v>3146.32</v>
      </c>
      <c r="K6" s="38">
        <f t="shared" si="0"/>
        <v>3146.32</v>
      </c>
      <c r="L6" s="38">
        <f t="shared" si="0"/>
        <v>3146.32</v>
      </c>
      <c r="M6" s="38">
        <f t="shared" si="0"/>
        <v>3146.32</v>
      </c>
      <c r="N6" s="38">
        <f t="shared" si="0"/>
        <v>3146.32</v>
      </c>
      <c r="O6" s="38">
        <f t="shared" si="0"/>
        <v>3146.32</v>
      </c>
      <c r="P6" s="38">
        <f t="shared" si="0"/>
        <v>3146.32</v>
      </c>
      <c r="Q6" s="38">
        <f t="shared" si="0"/>
        <v>3146.32</v>
      </c>
      <c r="R6" s="38">
        <f t="shared" si="0"/>
        <v>3146.32</v>
      </c>
      <c r="S6" s="38">
        <f t="shared" si="0"/>
        <v>3146.32</v>
      </c>
      <c r="T6" s="38">
        <f t="shared" si="0"/>
        <v>3146.32</v>
      </c>
      <c r="U6" s="38">
        <f t="shared" si="0"/>
        <v>3146.32</v>
      </c>
      <c r="V6" s="38">
        <f t="shared" si="0"/>
        <v>3146.32</v>
      </c>
      <c r="W6" s="38">
        <f t="shared" si="0"/>
        <v>3146.32</v>
      </c>
      <c r="X6" s="38">
        <f t="shared" si="0"/>
        <v>3146.32</v>
      </c>
      <c r="Y6" s="38">
        <f t="shared" si="0"/>
        <v>3146.32</v>
      </c>
      <c r="Z6" s="38">
        <f t="shared" si="0"/>
        <v>3146.32</v>
      </c>
      <c r="AA6" s="38">
        <f t="shared" si="0"/>
        <v>3146.32</v>
      </c>
      <c r="AB6" s="38">
        <f t="shared" si="0"/>
        <v>3146.32</v>
      </c>
      <c r="AC6" s="38">
        <f t="shared" si="0"/>
        <v>3146.32</v>
      </c>
      <c r="AD6" s="38">
        <f t="shared" si="0"/>
        <v>3146.32</v>
      </c>
      <c r="AE6" s="38">
        <f t="shared" si="0"/>
        <v>3146.32</v>
      </c>
      <c r="AF6" s="38">
        <f t="shared" si="0"/>
        <v>3146.32</v>
      </c>
    </row>
    <row r="7" spans="2:32" s="28" customFormat="1">
      <c r="B7" s="28" t="s">
        <v>75</v>
      </c>
      <c r="C7" s="38">
        <f t="shared" ref="C7:AF7" si="1">SUM(C8:C16)</f>
        <v>1638.8600000000001</v>
      </c>
      <c r="D7" s="38">
        <f t="shared" si="1"/>
        <v>1638.8600000000001</v>
      </c>
      <c r="E7" s="39">
        <f t="shared" si="1"/>
        <v>1638.8600000000001</v>
      </c>
      <c r="F7" s="38">
        <f t="shared" si="1"/>
        <v>1638.8600000000001</v>
      </c>
      <c r="G7" s="38">
        <f t="shared" si="1"/>
        <v>1638.8600000000001</v>
      </c>
      <c r="H7" s="38">
        <f t="shared" si="1"/>
        <v>1638.8600000000001</v>
      </c>
      <c r="I7" s="38">
        <f t="shared" si="1"/>
        <v>1638.8600000000001</v>
      </c>
      <c r="J7" s="38">
        <f t="shared" si="1"/>
        <v>1638.8600000000001</v>
      </c>
      <c r="K7" s="38">
        <f t="shared" si="1"/>
        <v>1638.8600000000001</v>
      </c>
      <c r="L7" s="38">
        <f t="shared" si="1"/>
        <v>1638.8600000000001</v>
      </c>
      <c r="M7" s="38">
        <f t="shared" si="1"/>
        <v>1638.8600000000001</v>
      </c>
      <c r="N7" s="38">
        <f t="shared" si="1"/>
        <v>1638.8600000000001</v>
      </c>
      <c r="O7" s="38">
        <f t="shared" si="1"/>
        <v>1638.8600000000001</v>
      </c>
      <c r="P7" s="38">
        <f t="shared" si="1"/>
        <v>1638.8600000000001</v>
      </c>
      <c r="Q7" s="38">
        <f t="shared" si="1"/>
        <v>1638.8600000000001</v>
      </c>
      <c r="R7" s="38">
        <f t="shared" si="1"/>
        <v>1638.8600000000001</v>
      </c>
      <c r="S7" s="38">
        <f t="shared" si="1"/>
        <v>1638.8600000000001</v>
      </c>
      <c r="T7" s="38">
        <f t="shared" si="1"/>
        <v>1638.8600000000001</v>
      </c>
      <c r="U7" s="38">
        <f t="shared" si="1"/>
        <v>1638.8600000000001</v>
      </c>
      <c r="V7" s="38">
        <f t="shared" si="1"/>
        <v>1638.8600000000001</v>
      </c>
      <c r="W7" s="38">
        <f t="shared" si="1"/>
        <v>1638.8600000000001</v>
      </c>
      <c r="X7" s="38">
        <f t="shared" si="1"/>
        <v>1638.8600000000001</v>
      </c>
      <c r="Y7" s="38">
        <f t="shared" si="1"/>
        <v>1638.8600000000001</v>
      </c>
      <c r="Z7" s="38">
        <f t="shared" si="1"/>
        <v>1638.8600000000001</v>
      </c>
      <c r="AA7" s="38">
        <f t="shared" si="1"/>
        <v>1638.8600000000001</v>
      </c>
      <c r="AB7" s="38">
        <f t="shared" si="1"/>
        <v>1638.8600000000001</v>
      </c>
      <c r="AC7" s="38">
        <f t="shared" si="1"/>
        <v>1638.8600000000001</v>
      </c>
      <c r="AD7" s="38">
        <f t="shared" si="1"/>
        <v>1638.8600000000001</v>
      </c>
      <c r="AE7" s="38">
        <f t="shared" si="1"/>
        <v>1638.8600000000001</v>
      </c>
      <c r="AF7" s="38">
        <f t="shared" si="1"/>
        <v>1638.8600000000001</v>
      </c>
    </row>
    <row r="8" spans="2:32">
      <c r="B8" s="77" t="str">
        <f>Alap1_működés!A6</f>
        <v>Vegyes gyűjtés</v>
      </c>
      <c r="C8" s="31">
        <f>IF($E37=0,0,$E8*C37/$E37)</f>
        <v>350.98</v>
      </c>
      <c r="D8" s="31">
        <f t="shared" ref="D8:D16" si="2">IF($E37=0,0,$E8*D37/$E37)</f>
        <v>350.98</v>
      </c>
      <c r="E8" s="41">
        <f>Alap1_működés!D6</f>
        <v>350.98</v>
      </c>
      <c r="F8" s="31">
        <f>IF($E37=0,0,$E8*F37/$E37)</f>
        <v>350.98</v>
      </c>
      <c r="G8" s="31">
        <f t="shared" ref="G8:AF16" si="3">IF($E37=0,0,$E8*G37/$E37)</f>
        <v>350.98</v>
      </c>
      <c r="H8" s="31">
        <f t="shared" si="3"/>
        <v>350.98</v>
      </c>
      <c r="I8" s="31">
        <f t="shared" si="3"/>
        <v>350.98</v>
      </c>
      <c r="J8" s="31">
        <f t="shared" si="3"/>
        <v>350.98</v>
      </c>
      <c r="K8" s="31">
        <f t="shared" si="3"/>
        <v>350.98</v>
      </c>
      <c r="L8" s="31">
        <f t="shared" si="3"/>
        <v>350.98</v>
      </c>
      <c r="M8" s="31">
        <f t="shared" si="3"/>
        <v>350.98</v>
      </c>
      <c r="N8" s="31">
        <f t="shared" si="3"/>
        <v>350.98</v>
      </c>
      <c r="O8" s="31">
        <f t="shared" si="3"/>
        <v>350.98</v>
      </c>
      <c r="P8" s="31">
        <f t="shared" si="3"/>
        <v>350.98</v>
      </c>
      <c r="Q8" s="31">
        <f t="shared" si="3"/>
        <v>350.98</v>
      </c>
      <c r="R8" s="31">
        <f t="shared" si="3"/>
        <v>350.98</v>
      </c>
      <c r="S8" s="31">
        <f t="shared" si="3"/>
        <v>350.98</v>
      </c>
      <c r="T8" s="31">
        <f t="shared" si="3"/>
        <v>350.98</v>
      </c>
      <c r="U8" s="31">
        <f t="shared" si="3"/>
        <v>350.98</v>
      </c>
      <c r="V8" s="31">
        <f t="shared" si="3"/>
        <v>350.98</v>
      </c>
      <c r="W8" s="31">
        <f t="shared" si="3"/>
        <v>350.98</v>
      </c>
      <c r="X8" s="31">
        <f t="shared" si="3"/>
        <v>350.98</v>
      </c>
      <c r="Y8" s="31">
        <f t="shared" si="3"/>
        <v>350.98</v>
      </c>
      <c r="Z8" s="31">
        <f t="shared" si="3"/>
        <v>350.98</v>
      </c>
      <c r="AA8" s="31">
        <f t="shared" si="3"/>
        <v>350.98</v>
      </c>
      <c r="AB8" s="31">
        <f t="shared" si="3"/>
        <v>350.98</v>
      </c>
      <c r="AC8" s="31">
        <f t="shared" si="3"/>
        <v>350.98</v>
      </c>
      <c r="AD8" s="31">
        <f t="shared" si="3"/>
        <v>350.98</v>
      </c>
      <c r="AE8" s="31">
        <f t="shared" si="3"/>
        <v>350.98</v>
      </c>
      <c r="AF8" s="31">
        <f t="shared" si="3"/>
        <v>350.98</v>
      </c>
    </row>
    <row r="9" spans="2:32">
      <c r="B9" s="77" t="str">
        <f>Alap1_működés!A7</f>
        <v>Átrakás (szállítással)</v>
      </c>
      <c r="C9" s="31">
        <f t="shared" ref="C9" si="4">IF($E38=0,0,$E9*C38/$E38)</f>
        <v>0</v>
      </c>
      <c r="D9" s="31">
        <f t="shared" si="2"/>
        <v>0</v>
      </c>
      <c r="E9" s="41">
        <f>Alap1_működés!D7</f>
        <v>0</v>
      </c>
      <c r="F9" s="31">
        <f t="shared" ref="F9:U16" si="5">IF($E38=0,0,$E9*F38/$E38)</f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31">
        <f t="shared" si="5"/>
        <v>0</v>
      </c>
      <c r="L9" s="31">
        <f t="shared" si="5"/>
        <v>0</v>
      </c>
      <c r="M9" s="31">
        <f t="shared" si="5"/>
        <v>0</v>
      </c>
      <c r="N9" s="31">
        <f t="shared" si="5"/>
        <v>0</v>
      </c>
      <c r="O9" s="31">
        <f t="shared" si="5"/>
        <v>0</v>
      </c>
      <c r="P9" s="31">
        <f t="shared" si="5"/>
        <v>0</v>
      </c>
      <c r="Q9" s="31">
        <f t="shared" si="5"/>
        <v>0</v>
      </c>
      <c r="R9" s="31">
        <f t="shared" si="5"/>
        <v>0</v>
      </c>
      <c r="S9" s="31">
        <f t="shared" si="5"/>
        <v>0</v>
      </c>
      <c r="T9" s="31">
        <f t="shared" si="5"/>
        <v>0</v>
      </c>
      <c r="U9" s="31">
        <f t="shared" si="5"/>
        <v>0</v>
      </c>
      <c r="V9" s="31">
        <f t="shared" si="3"/>
        <v>0</v>
      </c>
      <c r="W9" s="31">
        <f t="shared" si="3"/>
        <v>0</v>
      </c>
      <c r="X9" s="31">
        <f t="shared" si="3"/>
        <v>0</v>
      </c>
      <c r="Y9" s="31">
        <f t="shared" si="3"/>
        <v>0</v>
      </c>
      <c r="Z9" s="31">
        <f t="shared" si="3"/>
        <v>0</v>
      </c>
      <c r="AA9" s="31">
        <f t="shared" si="3"/>
        <v>0</v>
      </c>
      <c r="AB9" s="31">
        <f t="shared" si="3"/>
        <v>0</v>
      </c>
      <c r="AC9" s="31">
        <f t="shared" si="3"/>
        <v>0</v>
      </c>
      <c r="AD9" s="31">
        <f t="shared" si="3"/>
        <v>0</v>
      </c>
      <c r="AE9" s="31">
        <f t="shared" si="3"/>
        <v>0</v>
      </c>
      <c r="AF9" s="31">
        <f t="shared" si="3"/>
        <v>0</v>
      </c>
    </row>
    <row r="10" spans="2:32">
      <c r="B10" s="77" t="str">
        <f>Alap1_működés!A8</f>
        <v>Elkülönített gyűjtés</v>
      </c>
      <c r="C10" s="31">
        <f t="shared" ref="C10" si="6">IF($E39=0,0,$E10*C39/$E39)</f>
        <v>114.22</v>
      </c>
      <c r="D10" s="31">
        <f t="shared" si="2"/>
        <v>114.22</v>
      </c>
      <c r="E10" s="41">
        <f>Alap1_működés!D8</f>
        <v>114.22</v>
      </c>
      <c r="F10" s="31">
        <f t="shared" si="5"/>
        <v>114.22</v>
      </c>
      <c r="G10" s="31">
        <f t="shared" si="3"/>
        <v>114.22</v>
      </c>
      <c r="H10" s="31">
        <f t="shared" si="3"/>
        <v>114.22</v>
      </c>
      <c r="I10" s="31">
        <f t="shared" si="3"/>
        <v>114.22</v>
      </c>
      <c r="J10" s="31">
        <f t="shared" si="3"/>
        <v>114.22</v>
      </c>
      <c r="K10" s="31">
        <f t="shared" si="3"/>
        <v>114.22</v>
      </c>
      <c r="L10" s="31">
        <f t="shared" si="3"/>
        <v>114.22</v>
      </c>
      <c r="M10" s="31">
        <f t="shared" si="3"/>
        <v>114.22</v>
      </c>
      <c r="N10" s="31">
        <f t="shared" si="3"/>
        <v>114.22</v>
      </c>
      <c r="O10" s="31">
        <f t="shared" si="3"/>
        <v>114.22</v>
      </c>
      <c r="P10" s="31">
        <f t="shared" si="3"/>
        <v>114.22</v>
      </c>
      <c r="Q10" s="31">
        <f t="shared" si="3"/>
        <v>114.22</v>
      </c>
      <c r="R10" s="31">
        <f t="shared" si="3"/>
        <v>114.22</v>
      </c>
      <c r="S10" s="31">
        <f t="shared" si="3"/>
        <v>114.22</v>
      </c>
      <c r="T10" s="31">
        <f t="shared" si="3"/>
        <v>114.22</v>
      </c>
      <c r="U10" s="31">
        <f t="shared" si="3"/>
        <v>114.22</v>
      </c>
      <c r="V10" s="31">
        <f t="shared" si="3"/>
        <v>114.22</v>
      </c>
      <c r="W10" s="31">
        <f t="shared" si="3"/>
        <v>114.22</v>
      </c>
      <c r="X10" s="31">
        <f t="shared" si="3"/>
        <v>114.22</v>
      </c>
      <c r="Y10" s="31">
        <f t="shared" si="3"/>
        <v>114.22</v>
      </c>
      <c r="Z10" s="31">
        <f t="shared" si="3"/>
        <v>114.22</v>
      </c>
      <c r="AA10" s="31">
        <f t="shared" si="3"/>
        <v>114.22</v>
      </c>
      <c r="AB10" s="31">
        <f t="shared" si="3"/>
        <v>114.22</v>
      </c>
      <c r="AC10" s="31">
        <f t="shared" si="3"/>
        <v>114.22</v>
      </c>
      <c r="AD10" s="31">
        <f t="shared" si="3"/>
        <v>114.22</v>
      </c>
      <c r="AE10" s="31">
        <f t="shared" si="3"/>
        <v>114.22</v>
      </c>
      <c r="AF10" s="31">
        <f t="shared" si="3"/>
        <v>114.22</v>
      </c>
    </row>
    <row r="11" spans="2:32">
      <c r="B11" s="77" t="str">
        <f>Alap1_működés!A9</f>
        <v>Biohulladék gyűjtés</v>
      </c>
      <c r="C11" s="31">
        <f t="shared" ref="C11" si="7">IF($E40=0,0,$E11*C40/$E40)</f>
        <v>306.89</v>
      </c>
      <c r="D11" s="31">
        <f t="shared" si="2"/>
        <v>306.89</v>
      </c>
      <c r="E11" s="41">
        <f>Alap1_működés!D9</f>
        <v>306.89</v>
      </c>
      <c r="F11" s="31">
        <f t="shared" si="5"/>
        <v>306.89</v>
      </c>
      <c r="G11" s="31">
        <f t="shared" si="3"/>
        <v>306.89</v>
      </c>
      <c r="H11" s="31">
        <f t="shared" si="3"/>
        <v>306.89</v>
      </c>
      <c r="I11" s="31">
        <f t="shared" si="3"/>
        <v>306.89</v>
      </c>
      <c r="J11" s="31">
        <f t="shared" si="3"/>
        <v>306.89</v>
      </c>
      <c r="K11" s="31">
        <f t="shared" si="3"/>
        <v>306.89</v>
      </c>
      <c r="L11" s="31">
        <f t="shared" si="3"/>
        <v>306.89</v>
      </c>
      <c r="M11" s="31">
        <f t="shared" si="3"/>
        <v>306.89</v>
      </c>
      <c r="N11" s="31">
        <f t="shared" si="3"/>
        <v>306.89</v>
      </c>
      <c r="O11" s="31">
        <f t="shared" si="3"/>
        <v>306.89</v>
      </c>
      <c r="P11" s="31">
        <f t="shared" si="3"/>
        <v>306.89</v>
      </c>
      <c r="Q11" s="31">
        <f t="shared" si="3"/>
        <v>306.89</v>
      </c>
      <c r="R11" s="31">
        <f t="shared" si="3"/>
        <v>306.89</v>
      </c>
      <c r="S11" s="31">
        <f t="shared" si="3"/>
        <v>306.89</v>
      </c>
      <c r="T11" s="31">
        <f t="shared" si="3"/>
        <v>306.89</v>
      </c>
      <c r="U11" s="31">
        <f t="shared" si="3"/>
        <v>306.89</v>
      </c>
      <c r="V11" s="31">
        <f t="shared" si="3"/>
        <v>306.89</v>
      </c>
      <c r="W11" s="31">
        <f t="shared" si="3"/>
        <v>306.89</v>
      </c>
      <c r="X11" s="31">
        <f t="shared" si="3"/>
        <v>306.89</v>
      </c>
      <c r="Y11" s="31">
        <f t="shared" si="3"/>
        <v>306.89</v>
      </c>
      <c r="Z11" s="31">
        <f t="shared" si="3"/>
        <v>306.89</v>
      </c>
      <c r="AA11" s="31">
        <f t="shared" si="3"/>
        <v>306.89</v>
      </c>
      <c r="AB11" s="31">
        <f t="shared" si="3"/>
        <v>306.89</v>
      </c>
      <c r="AC11" s="31">
        <f t="shared" si="3"/>
        <v>306.89</v>
      </c>
      <c r="AD11" s="31">
        <f t="shared" si="3"/>
        <v>306.89</v>
      </c>
      <c r="AE11" s="31">
        <f t="shared" si="3"/>
        <v>306.89</v>
      </c>
      <c r="AF11" s="31">
        <f t="shared" si="3"/>
        <v>306.89</v>
      </c>
    </row>
    <row r="12" spans="2:32">
      <c r="B12" s="77" t="str">
        <f>Alap1_működés!A10</f>
        <v>Komposztálás</v>
      </c>
      <c r="C12" s="31">
        <f t="shared" ref="C12" si="8">IF($E41=0,0,$E12*C41/$E41)</f>
        <v>107.1</v>
      </c>
      <c r="D12" s="31">
        <f t="shared" si="2"/>
        <v>107.1</v>
      </c>
      <c r="E12" s="41">
        <f>Alap1_működés!D10</f>
        <v>107.1</v>
      </c>
      <c r="F12" s="31">
        <f t="shared" si="5"/>
        <v>107.1</v>
      </c>
      <c r="G12" s="31">
        <f t="shared" si="3"/>
        <v>107.1</v>
      </c>
      <c r="H12" s="31">
        <f t="shared" si="3"/>
        <v>107.1</v>
      </c>
      <c r="I12" s="31">
        <f t="shared" si="3"/>
        <v>107.1</v>
      </c>
      <c r="J12" s="31">
        <f t="shared" si="3"/>
        <v>107.1</v>
      </c>
      <c r="K12" s="31">
        <f t="shared" si="3"/>
        <v>107.1</v>
      </c>
      <c r="L12" s="31">
        <f t="shared" si="3"/>
        <v>107.1</v>
      </c>
      <c r="M12" s="31">
        <f t="shared" si="3"/>
        <v>107.1</v>
      </c>
      <c r="N12" s="31">
        <f t="shared" si="3"/>
        <v>107.1</v>
      </c>
      <c r="O12" s="31">
        <f t="shared" si="3"/>
        <v>107.1</v>
      </c>
      <c r="P12" s="31">
        <f t="shared" si="3"/>
        <v>107.1</v>
      </c>
      <c r="Q12" s="31">
        <f t="shared" si="3"/>
        <v>107.1</v>
      </c>
      <c r="R12" s="31">
        <f t="shared" si="3"/>
        <v>107.1</v>
      </c>
      <c r="S12" s="31">
        <f t="shared" si="3"/>
        <v>107.1</v>
      </c>
      <c r="T12" s="31">
        <f t="shared" si="3"/>
        <v>107.1</v>
      </c>
      <c r="U12" s="31">
        <f t="shared" si="3"/>
        <v>107.1</v>
      </c>
      <c r="V12" s="31">
        <f t="shared" si="3"/>
        <v>107.1</v>
      </c>
      <c r="W12" s="31">
        <f t="shared" si="3"/>
        <v>107.1</v>
      </c>
      <c r="X12" s="31">
        <f t="shared" si="3"/>
        <v>107.1</v>
      </c>
      <c r="Y12" s="31">
        <f t="shared" si="3"/>
        <v>107.1</v>
      </c>
      <c r="Z12" s="31">
        <f t="shared" si="3"/>
        <v>107.1</v>
      </c>
      <c r="AA12" s="31">
        <f t="shared" si="3"/>
        <v>107.1</v>
      </c>
      <c r="AB12" s="31">
        <f t="shared" si="3"/>
        <v>107.1</v>
      </c>
      <c r="AC12" s="31">
        <f t="shared" si="3"/>
        <v>107.1</v>
      </c>
      <c r="AD12" s="31">
        <f t="shared" si="3"/>
        <v>107.1</v>
      </c>
      <c r="AE12" s="31">
        <f t="shared" si="3"/>
        <v>107.1</v>
      </c>
      <c r="AF12" s="31">
        <f t="shared" si="3"/>
        <v>107.1</v>
      </c>
    </row>
    <row r="13" spans="2:32">
      <c r="B13" s="77" t="str">
        <f>Alap1_működés!A11</f>
        <v>Válogatás</v>
      </c>
      <c r="C13" s="31">
        <f t="shared" ref="C13" si="9">IF($E42=0,0,$E13*C42/$E42)</f>
        <v>49</v>
      </c>
      <c r="D13" s="31">
        <f t="shared" si="2"/>
        <v>49</v>
      </c>
      <c r="E13" s="41">
        <f>Alap1_működés!D11</f>
        <v>49</v>
      </c>
      <c r="F13" s="31">
        <f t="shared" si="5"/>
        <v>49</v>
      </c>
      <c r="G13" s="31">
        <f t="shared" si="3"/>
        <v>49</v>
      </c>
      <c r="H13" s="31">
        <f t="shared" si="3"/>
        <v>49</v>
      </c>
      <c r="I13" s="31">
        <f t="shared" si="3"/>
        <v>49</v>
      </c>
      <c r="J13" s="31">
        <f t="shared" si="3"/>
        <v>49</v>
      </c>
      <c r="K13" s="31">
        <f t="shared" si="3"/>
        <v>49</v>
      </c>
      <c r="L13" s="31">
        <f t="shared" si="3"/>
        <v>49</v>
      </c>
      <c r="M13" s="31">
        <f t="shared" si="3"/>
        <v>49</v>
      </c>
      <c r="N13" s="31">
        <f t="shared" si="3"/>
        <v>49</v>
      </c>
      <c r="O13" s="31">
        <f t="shared" si="3"/>
        <v>49</v>
      </c>
      <c r="P13" s="31">
        <f t="shared" si="3"/>
        <v>49</v>
      </c>
      <c r="Q13" s="31">
        <f t="shared" si="3"/>
        <v>49</v>
      </c>
      <c r="R13" s="31">
        <f t="shared" si="3"/>
        <v>49</v>
      </c>
      <c r="S13" s="31">
        <f t="shared" si="3"/>
        <v>49</v>
      </c>
      <c r="T13" s="31">
        <f t="shared" si="3"/>
        <v>49</v>
      </c>
      <c r="U13" s="31">
        <f t="shared" si="3"/>
        <v>49</v>
      </c>
      <c r="V13" s="31">
        <f t="shared" si="3"/>
        <v>49</v>
      </c>
      <c r="W13" s="31">
        <f t="shared" si="3"/>
        <v>49</v>
      </c>
      <c r="X13" s="31">
        <f t="shared" si="3"/>
        <v>49</v>
      </c>
      <c r="Y13" s="31">
        <f t="shared" si="3"/>
        <v>49</v>
      </c>
      <c r="Z13" s="31">
        <f t="shared" si="3"/>
        <v>49</v>
      </c>
      <c r="AA13" s="31">
        <f t="shared" si="3"/>
        <v>49</v>
      </c>
      <c r="AB13" s="31">
        <f t="shared" si="3"/>
        <v>49</v>
      </c>
      <c r="AC13" s="31">
        <f t="shared" si="3"/>
        <v>49</v>
      </c>
      <c r="AD13" s="31">
        <f t="shared" si="3"/>
        <v>49</v>
      </c>
      <c r="AE13" s="31">
        <f t="shared" si="3"/>
        <v>49</v>
      </c>
      <c r="AF13" s="31">
        <f t="shared" si="3"/>
        <v>49</v>
      </c>
    </row>
    <row r="14" spans="2:32">
      <c r="B14" s="77" t="str">
        <f>Alap1_működés!A12</f>
        <v>Mechanikai - Biológiai kezelés</v>
      </c>
      <c r="C14" s="31">
        <f t="shared" ref="C14" si="10">IF($E43=0,0,$E14*C43/$E43)</f>
        <v>421.54</v>
      </c>
      <c r="D14" s="31">
        <f t="shared" si="2"/>
        <v>421.54</v>
      </c>
      <c r="E14" s="41">
        <f>Alap1_működés!D12</f>
        <v>421.54</v>
      </c>
      <c r="F14" s="31">
        <f t="shared" si="5"/>
        <v>421.54</v>
      </c>
      <c r="G14" s="31">
        <f t="shared" si="3"/>
        <v>421.54</v>
      </c>
      <c r="H14" s="31">
        <f t="shared" si="3"/>
        <v>421.54</v>
      </c>
      <c r="I14" s="31">
        <f t="shared" si="3"/>
        <v>421.54</v>
      </c>
      <c r="J14" s="31">
        <f t="shared" si="3"/>
        <v>421.54</v>
      </c>
      <c r="K14" s="31">
        <f t="shared" si="3"/>
        <v>421.54</v>
      </c>
      <c r="L14" s="31">
        <f t="shared" si="3"/>
        <v>421.54</v>
      </c>
      <c r="M14" s="31">
        <f t="shared" si="3"/>
        <v>421.54</v>
      </c>
      <c r="N14" s="31">
        <f t="shared" si="3"/>
        <v>421.54</v>
      </c>
      <c r="O14" s="31">
        <f t="shared" si="3"/>
        <v>421.54</v>
      </c>
      <c r="P14" s="31">
        <f t="shared" si="3"/>
        <v>421.54</v>
      </c>
      <c r="Q14" s="31">
        <f t="shared" si="3"/>
        <v>421.54</v>
      </c>
      <c r="R14" s="31">
        <f t="shared" si="3"/>
        <v>421.54</v>
      </c>
      <c r="S14" s="31">
        <f t="shared" si="3"/>
        <v>421.54</v>
      </c>
      <c r="T14" s="31">
        <f t="shared" si="3"/>
        <v>421.54</v>
      </c>
      <c r="U14" s="31">
        <f t="shared" si="3"/>
        <v>421.54</v>
      </c>
      <c r="V14" s="31">
        <f t="shared" si="3"/>
        <v>421.54</v>
      </c>
      <c r="W14" s="31">
        <f t="shared" si="3"/>
        <v>421.54</v>
      </c>
      <c r="X14" s="31">
        <f t="shared" si="3"/>
        <v>421.54</v>
      </c>
      <c r="Y14" s="31">
        <f t="shared" si="3"/>
        <v>421.54</v>
      </c>
      <c r="Z14" s="31">
        <f t="shared" si="3"/>
        <v>421.54</v>
      </c>
      <c r="AA14" s="31">
        <f t="shared" si="3"/>
        <v>421.54</v>
      </c>
      <c r="AB14" s="31">
        <f t="shared" si="3"/>
        <v>421.54</v>
      </c>
      <c r="AC14" s="31">
        <f t="shared" si="3"/>
        <v>421.54</v>
      </c>
      <c r="AD14" s="31">
        <f t="shared" si="3"/>
        <v>421.54</v>
      </c>
      <c r="AE14" s="31">
        <f t="shared" si="3"/>
        <v>421.54</v>
      </c>
      <c r="AF14" s="31">
        <f t="shared" si="3"/>
        <v>421.54</v>
      </c>
    </row>
    <row r="15" spans="2:32">
      <c r="B15" s="77" t="str">
        <f>Alap1_működés!A13</f>
        <v>Égetésre átadás (szállítással)</v>
      </c>
      <c r="C15" s="31">
        <f t="shared" ref="C15" si="11">IF($E44=0,0,$E15*C44/$E44)</f>
        <v>11.22</v>
      </c>
      <c r="D15" s="31">
        <f t="shared" si="2"/>
        <v>11.22</v>
      </c>
      <c r="E15" s="41">
        <f>Alap1_működés!D13</f>
        <v>11.22</v>
      </c>
      <c r="F15" s="31">
        <f t="shared" si="5"/>
        <v>11.22</v>
      </c>
      <c r="G15" s="31">
        <f t="shared" si="3"/>
        <v>11.22</v>
      </c>
      <c r="H15" s="31">
        <f t="shared" si="3"/>
        <v>11.22</v>
      </c>
      <c r="I15" s="31">
        <f t="shared" si="3"/>
        <v>11.22</v>
      </c>
      <c r="J15" s="31">
        <f t="shared" si="3"/>
        <v>11.22</v>
      </c>
      <c r="K15" s="31">
        <f t="shared" si="3"/>
        <v>11.22</v>
      </c>
      <c r="L15" s="31">
        <f t="shared" si="3"/>
        <v>11.22</v>
      </c>
      <c r="M15" s="31">
        <f t="shared" si="3"/>
        <v>11.22</v>
      </c>
      <c r="N15" s="31">
        <f t="shared" si="3"/>
        <v>11.22</v>
      </c>
      <c r="O15" s="31">
        <f t="shared" si="3"/>
        <v>11.22</v>
      </c>
      <c r="P15" s="31">
        <f t="shared" si="3"/>
        <v>11.22</v>
      </c>
      <c r="Q15" s="31">
        <f t="shared" si="3"/>
        <v>11.22</v>
      </c>
      <c r="R15" s="31">
        <f t="shared" si="3"/>
        <v>11.22</v>
      </c>
      <c r="S15" s="31">
        <f t="shared" si="3"/>
        <v>11.22</v>
      </c>
      <c r="T15" s="31">
        <f t="shared" si="3"/>
        <v>11.22</v>
      </c>
      <c r="U15" s="31">
        <f t="shared" si="3"/>
        <v>11.22</v>
      </c>
      <c r="V15" s="31">
        <f t="shared" si="3"/>
        <v>11.22</v>
      </c>
      <c r="W15" s="31">
        <f t="shared" si="3"/>
        <v>11.22</v>
      </c>
      <c r="X15" s="31">
        <f t="shared" si="3"/>
        <v>11.22</v>
      </c>
      <c r="Y15" s="31">
        <f t="shared" si="3"/>
        <v>11.22</v>
      </c>
      <c r="Z15" s="31">
        <f t="shared" si="3"/>
        <v>11.22</v>
      </c>
      <c r="AA15" s="31">
        <f t="shared" si="3"/>
        <v>11.22</v>
      </c>
      <c r="AB15" s="31">
        <f t="shared" si="3"/>
        <v>11.22</v>
      </c>
      <c r="AC15" s="31">
        <f t="shared" si="3"/>
        <v>11.22</v>
      </c>
      <c r="AD15" s="31">
        <f t="shared" si="3"/>
        <v>11.22</v>
      </c>
      <c r="AE15" s="31">
        <f t="shared" si="3"/>
        <v>11.22</v>
      </c>
      <c r="AF15" s="31">
        <f t="shared" si="3"/>
        <v>11.22</v>
      </c>
    </row>
    <row r="16" spans="2:32">
      <c r="B16" s="77" t="str">
        <f>Alap1_működés!A14</f>
        <v>Lerakás</v>
      </c>
      <c r="C16" s="31">
        <f t="shared" ref="C16" si="12">IF($E45=0,0,$E16*C45/$E45)</f>
        <v>277.91000000000003</v>
      </c>
      <c r="D16" s="31">
        <f t="shared" si="2"/>
        <v>277.91000000000003</v>
      </c>
      <c r="E16" s="41">
        <f>Alap1_működés!D14</f>
        <v>277.91000000000003</v>
      </c>
      <c r="F16" s="31">
        <f t="shared" si="5"/>
        <v>277.91000000000003</v>
      </c>
      <c r="G16" s="31">
        <f t="shared" si="3"/>
        <v>277.91000000000003</v>
      </c>
      <c r="H16" s="31">
        <f t="shared" si="3"/>
        <v>277.91000000000003</v>
      </c>
      <c r="I16" s="31">
        <f t="shared" si="3"/>
        <v>277.91000000000003</v>
      </c>
      <c r="J16" s="31">
        <f t="shared" si="3"/>
        <v>277.91000000000003</v>
      </c>
      <c r="K16" s="31">
        <f t="shared" si="3"/>
        <v>277.91000000000003</v>
      </c>
      <c r="L16" s="31">
        <f t="shared" si="3"/>
        <v>277.91000000000003</v>
      </c>
      <c r="M16" s="31">
        <f t="shared" si="3"/>
        <v>277.91000000000003</v>
      </c>
      <c r="N16" s="31">
        <f t="shared" si="3"/>
        <v>277.91000000000003</v>
      </c>
      <c r="O16" s="31">
        <f t="shared" si="3"/>
        <v>277.91000000000003</v>
      </c>
      <c r="P16" s="31">
        <f t="shared" si="3"/>
        <v>277.91000000000003</v>
      </c>
      <c r="Q16" s="31">
        <f t="shared" si="3"/>
        <v>277.91000000000003</v>
      </c>
      <c r="R16" s="31">
        <f t="shared" si="3"/>
        <v>277.91000000000003</v>
      </c>
      <c r="S16" s="31">
        <f t="shared" si="3"/>
        <v>277.91000000000003</v>
      </c>
      <c r="T16" s="31">
        <f t="shared" si="3"/>
        <v>277.91000000000003</v>
      </c>
      <c r="U16" s="31">
        <f t="shared" si="3"/>
        <v>277.91000000000003</v>
      </c>
      <c r="V16" s="31">
        <f t="shared" si="3"/>
        <v>277.91000000000003</v>
      </c>
      <c r="W16" s="31">
        <f t="shared" si="3"/>
        <v>277.91000000000003</v>
      </c>
      <c r="X16" s="31">
        <f t="shared" si="3"/>
        <v>277.91000000000003</v>
      </c>
      <c r="Y16" s="31">
        <f t="shared" si="3"/>
        <v>277.91000000000003</v>
      </c>
      <c r="Z16" s="31">
        <f t="shared" si="3"/>
        <v>277.91000000000003</v>
      </c>
      <c r="AA16" s="31">
        <f t="shared" si="3"/>
        <v>277.91000000000003</v>
      </c>
      <c r="AB16" s="31">
        <f t="shared" si="3"/>
        <v>277.91000000000003</v>
      </c>
      <c r="AC16" s="31">
        <f t="shared" si="3"/>
        <v>277.91000000000003</v>
      </c>
      <c r="AD16" s="31">
        <f t="shared" si="3"/>
        <v>277.91000000000003</v>
      </c>
      <c r="AE16" s="31">
        <f t="shared" si="3"/>
        <v>277.91000000000003</v>
      </c>
      <c r="AF16" s="31">
        <f t="shared" si="3"/>
        <v>277.91000000000003</v>
      </c>
    </row>
    <row r="17" spans="2:32">
      <c r="B17" s="78" t="s">
        <v>93</v>
      </c>
      <c r="C17" s="79">
        <f>ROUNDUP(SUM(Alap1_működés!$L7*C46,Alap1_működés!$L8*C47)/1000000,0)</f>
        <v>649</v>
      </c>
      <c r="D17" s="79">
        <f>ROUNDUP(SUM(Alap1_működés!$L7*D46,Alap1_működés!$L8*D47)/1000000,0)</f>
        <v>649</v>
      </c>
      <c r="E17" s="42">
        <f>ROUNDUP(SUM(Alap1_működés!$L7*E46,Alap1_működés!$L8*E47)/1000000,0)</f>
        <v>649</v>
      </c>
      <c r="F17" s="79">
        <f>ROUNDUP(SUM(Alap1_működés!$L7*F46,Alap1_működés!$L8*F47)/1000000,0)</f>
        <v>649</v>
      </c>
      <c r="G17" s="79">
        <f>ROUNDUP(SUM(Alap1_működés!$L7*G46,Alap1_működés!$L8*G47)/1000000,0)</f>
        <v>649</v>
      </c>
      <c r="H17" s="79">
        <f>ROUNDUP(SUM(Alap1_működés!$L7*H46,Alap1_működés!$L8*H47)/1000000,0)</f>
        <v>649</v>
      </c>
      <c r="I17" s="79">
        <f>ROUNDUP(SUM(Alap1_működés!$L7*I46,Alap1_működés!$L8*I47)/1000000,0)</f>
        <v>649</v>
      </c>
      <c r="J17" s="79">
        <f>ROUNDUP(SUM(Alap1_működés!$L7*J46,Alap1_működés!$L8*J47)/1000000,0)</f>
        <v>649</v>
      </c>
      <c r="K17" s="79">
        <f>ROUNDUP(SUM(Alap1_működés!$L7*K46,Alap1_működés!$L8*K47)/1000000,0)</f>
        <v>649</v>
      </c>
      <c r="L17" s="79">
        <f>ROUNDUP(SUM(Alap1_működés!$L7*L46,Alap1_működés!$L8*L47)/1000000,0)</f>
        <v>649</v>
      </c>
      <c r="M17" s="79">
        <f>ROUNDUP(SUM(Alap1_működés!$L7*M46,Alap1_működés!$L8*M47)/1000000,0)</f>
        <v>649</v>
      </c>
      <c r="N17" s="79">
        <f>ROUNDUP(SUM(Alap1_működés!$L7*N46,Alap1_működés!$L8*N47)/1000000,0)</f>
        <v>649</v>
      </c>
      <c r="O17" s="79">
        <f>ROUNDUP(SUM(Alap1_működés!$L7*O46,Alap1_működés!$L8*O47)/1000000,0)</f>
        <v>649</v>
      </c>
      <c r="P17" s="79">
        <f>ROUNDUP(SUM(Alap1_működés!$L7*P46,Alap1_működés!$L8*P47)/1000000,0)</f>
        <v>649</v>
      </c>
      <c r="Q17" s="79">
        <f>ROUNDUP(SUM(Alap1_működés!$L7*Q46,Alap1_működés!$L8*Q47)/1000000,0)</f>
        <v>649</v>
      </c>
      <c r="R17" s="79">
        <f>ROUNDUP(SUM(Alap1_működés!$L7*R46,Alap1_működés!$L8*R47)/1000000,0)</f>
        <v>649</v>
      </c>
      <c r="S17" s="79">
        <f>ROUNDUP(SUM(Alap1_működés!$L7*S46,Alap1_működés!$L8*S47)/1000000,0)</f>
        <v>649</v>
      </c>
      <c r="T17" s="79">
        <f>ROUNDUP(SUM(Alap1_működés!$L7*T46,Alap1_működés!$L8*T47)/1000000,0)</f>
        <v>649</v>
      </c>
      <c r="U17" s="79">
        <f>ROUNDUP(SUM(Alap1_működés!$L7*U46,Alap1_működés!$L8*U47)/1000000,0)</f>
        <v>649</v>
      </c>
      <c r="V17" s="79">
        <f>ROUNDUP(SUM(Alap1_működés!$L7*V46,Alap1_működés!$L8*V47)/1000000,0)</f>
        <v>649</v>
      </c>
      <c r="W17" s="79">
        <f>ROUNDUP(SUM(Alap1_működés!$L7*W46,Alap1_működés!$L8*W47)/1000000,0)</f>
        <v>649</v>
      </c>
      <c r="X17" s="79">
        <f>ROUNDUP(SUM(Alap1_működés!$L7*X46,Alap1_működés!$L8*X47)/1000000,0)</f>
        <v>649</v>
      </c>
      <c r="Y17" s="79">
        <f>ROUNDUP(SUM(Alap1_működés!$L7*Y46,Alap1_működés!$L8*Y47)/1000000,0)</f>
        <v>649</v>
      </c>
      <c r="Z17" s="79">
        <f>ROUNDUP(SUM(Alap1_működés!$L7*Z46,Alap1_működés!$L8*Z47)/1000000,0)</f>
        <v>649</v>
      </c>
      <c r="AA17" s="79">
        <f>ROUNDUP(SUM(Alap1_működés!$L7*AA46,Alap1_működés!$L8*AA47)/1000000,0)</f>
        <v>649</v>
      </c>
      <c r="AB17" s="79">
        <f>ROUNDUP(SUM(Alap1_működés!$L7*AB46,Alap1_működés!$L8*AB47)/1000000,0)</f>
        <v>649</v>
      </c>
      <c r="AC17" s="79">
        <f>ROUNDUP(SUM(Alap1_működés!$L7*AC46,Alap1_működés!$L8*AC47)/1000000,0)</f>
        <v>649</v>
      </c>
      <c r="AD17" s="79">
        <f>ROUNDUP(SUM(Alap1_működés!$L7*AD46,Alap1_működés!$L8*AD47)/1000000,0)</f>
        <v>649</v>
      </c>
      <c r="AE17" s="79">
        <f>ROUNDUP(SUM(Alap1_működés!$L7*AE46,Alap1_működés!$L8*AE47)/1000000,0)</f>
        <v>649</v>
      </c>
      <c r="AF17" s="79">
        <f>ROUNDUP(SUM(Alap1_működés!$L7*AF46,Alap1_működés!$L8*AF47)/1000000,0)</f>
        <v>649</v>
      </c>
    </row>
    <row r="18" spans="2:32" s="28" customFormat="1">
      <c r="B18" s="28" t="s">
        <v>92</v>
      </c>
      <c r="C18" s="38">
        <f t="shared" ref="C18:AF18" si="13">SUM(C6:C7,C17)</f>
        <v>5434.18</v>
      </c>
      <c r="D18" s="38">
        <f t="shared" si="13"/>
        <v>5434.18</v>
      </c>
      <c r="E18" s="42">
        <f t="shared" si="13"/>
        <v>5434.18</v>
      </c>
      <c r="F18" s="38">
        <f t="shared" si="13"/>
        <v>5434.18</v>
      </c>
      <c r="G18" s="38">
        <f t="shared" si="13"/>
        <v>5434.18</v>
      </c>
      <c r="H18" s="38">
        <f t="shared" si="13"/>
        <v>5434.18</v>
      </c>
      <c r="I18" s="38">
        <f t="shared" si="13"/>
        <v>5434.18</v>
      </c>
      <c r="J18" s="38">
        <f t="shared" si="13"/>
        <v>5434.18</v>
      </c>
      <c r="K18" s="38">
        <f t="shared" si="13"/>
        <v>5434.18</v>
      </c>
      <c r="L18" s="38">
        <f t="shared" si="13"/>
        <v>5434.18</v>
      </c>
      <c r="M18" s="38">
        <f t="shared" si="13"/>
        <v>5434.18</v>
      </c>
      <c r="N18" s="38">
        <f t="shared" si="13"/>
        <v>5434.18</v>
      </c>
      <c r="O18" s="38">
        <f t="shared" si="13"/>
        <v>5434.18</v>
      </c>
      <c r="P18" s="38">
        <f t="shared" si="13"/>
        <v>5434.18</v>
      </c>
      <c r="Q18" s="38">
        <f t="shared" si="13"/>
        <v>5434.18</v>
      </c>
      <c r="R18" s="38">
        <f t="shared" si="13"/>
        <v>5434.18</v>
      </c>
      <c r="S18" s="38">
        <f t="shared" si="13"/>
        <v>5434.18</v>
      </c>
      <c r="T18" s="38">
        <f t="shared" si="13"/>
        <v>5434.18</v>
      </c>
      <c r="U18" s="38">
        <f t="shared" si="13"/>
        <v>5434.18</v>
      </c>
      <c r="V18" s="38">
        <f t="shared" si="13"/>
        <v>5434.18</v>
      </c>
      <c r="W18" s="38">
        <f t="shared" si="13"/>
        <v>5434.18</v>
      </c>
      <c r="X18" s="38">
        <f t="shared" si="13"/>
        <v>5434.18</v>
      </c>
      <c r="Y18" s="38">
        <f t="shared" si="13"/>
        <v>5434.18</v>
      </c>
      <c r="Z18" s="38">
        <f t="shared" si="13"/>
        <v>5434.18</v>
      </c>
      <c r="AA18" s="38">
        <f t="shared" si="13"/>
        <v>5434.18</v>
      </c>
      <c r="AB18" s="38">
        <f t="shared" si="13"/>
        <v>5434.18</v>
      </c>
      <c r="AC18" s="38">
        <f t="shared" si="13"/>
        <v>5434.18</v>
      </c>
      <c r="AD18" s="38">
        <f t="shared" si="13"/>
        <v>5434.18</v>
      </c>
      <c r="AE18" s="38">
        <f t="shared" si="13"/>
        <v>5434.18</v>
      </c>
      <c r="AF18" s="38">
        <f t="shared" si="13"/>
        <v>5434.18</v>
      </c>
    </row>
    <row r="20" spans="2:32">
      <c r="B20" s="147" t="s">
        <v>254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2:32" ht="21">
      <c r="B21" s="32"/>
      <c r="E21" s="33" t="s">
        <v>56</v>
      </c>
      <c r="F21" s="34" t="s">
        <v>55</v>
      </c>
      <c r="G21" s="34" t="s">
        <v>2</v>
      </c>
      <c r="H21" s="34" t="s">
        <v>3</v>
      </c>
      <c r="I21" s="34" t="s">
        <v>4</v>
      </c>
      <c r="J21" s="34" t="s">
        <v>5</v>
      </c>
      <c r="K21" s="34" t="s">
        <v>6</v>
      </c>
      <c r="L21" s="34" t="s">
        <v>7</v>
      </c>
      <c r="M21" s="34" t="s">
        <v>8</v>
      </c>
      <c r="N21" s="34" t="s">
        <v>9</v>
      </c>
      <c r="O21" s="34" t="s">
        <v>10</v>
      </c>
      <c r="P21" s="34" t="s">
        <v>11</v>
      </c>
      <c r="Q21" s="34" t="s">
        <v>12</v>
      </c>
      <c r="R21" s="34" t="s">
        <v>13</v>
      </c>
      <c r="S21" s="34" t="s">
        <v>14</v>
      </c>
      <c r="T21" s="34" t="s">
        <v>15</v>
      </c>
      <c r="U21" s="34" t="s">
        <v>16</v>
      </c>
      <c r="V21" s="34" t="s">
        <v>17</v>
      </c>
      <c r="W21" s="34" t="s">
        <v>18</v>
      </c>
      <c r="X21" s="34" t="s">
        <v>19</v>
      </c>
      <c r="Y21" s="34" t="s">
        <v>20</v>
      </c>
      <c r="Z21" s="34" t="s">
        <v>21</v>
      </c>
      <c r="AA21" s="34" t="s">
        <v>22</v>
      </c>
      <c r="AB21" s="34" t="s">
        <v>23</v>
      </c>
      <c r="AC21" s="34" t="s">
        <v>24</v>
      </c>
      <c r="AD21" s="34" t="s">
        <v>25</v>
      </c>
      <c r="AE21" s="34" t="s">
        <v>26</v>
      </c>
      <c r="AF21" s="34" t="s">
        <v>27</v>
      </c>
    </row>
    <row r="22" spans="2:32">
      <c r="B22" s="74"/>
      <c r="C22" s="72">
        <f>Beruházás_PE!C$38</f>
        <v>2018</v>
      </c>
      <c r="D22" s="72">
        <f>Beruházás_PE!D$38</f>
        <v>2019</v>
      </c>
      <c r="E22" s="72">
        <f>Beruházás_PE!E$38</f>
        <v>2020</v>
      </c>
      <c r="F22" s="76">
        <f>Beruházás_PE!F$38</f>
        <v>2021</v>
      </c>
      <c r="G22" s="76">
        <f>Beruházás_PE!G$38</f>
        <v>2022</v>
      </c>
      <c r="H22" s="76">
        <f>Beruházás_PE!H$38</f>
        <v>2023</v>
      </c>
      <c r="I22" s="76">
        <f>Beruházás_PE!I$38</f>
        <v>2024</v>
      </c>
      <c r="J22" s="76">
        <f>Beruházás_PE!J$38</f>
        <v>2025</v>
      </c>
      <c r="K22" s="76">
        <f>Beruházás_PE!K$38</f>
        <v>2026</v>
      </c>
      <c r="L22" s="76">
        <f>Beruházás_PE!L$38</f>
        <v>2027</v>
      </c>
      <c r="M22" s="76">
        <f>Beruházás_PE!M$38</f>
        <v>2028</v>
      </c>
      <c r="N22" s="76">
        <f>Beruházás_PE!N$38</f>
        <v>2029</v>
      </c>
      <c r="O22" s="76">
        <f>Beruházás_PE!O$38</f>
        <v>2030</v>
      </c>
      <c r="P22" s="76">
        <f>Beruházás_PE!P$38</f>
        <v>2031</v>
      </c>
      <c r="Q22" s="76">
        <f>Beruházás_PE!Q$38</f>
        <v>2032</v>
      </c>
      <c r="R22" s="76">
        <f>Beruházás_PE!R$38</f>
        <v>2033</v>
      </c>
      <c r="S22" s="76">
        <f>Beruházás_PE!S$38</f>
        <v>2034</v>
      </c>
      <c r="T22" s="76">
        <f>Beruházás_PE!T$38</f>
        <v>2035</v>
      </c>
      <c r="U22" s="76">
        <f>Beruházás_PE!U$38</f>
        <v>2036</v>
      </c>
      <c r="V22" s="76">
        <f>Beruházás_PE!V$38</f>
        <v>2037</v>
      </c>
      <c r="W22" s="76">
        <f>Beruházás_PE!W$38</f>
        <v>2038</v>
      </c>
      <c r="X22" s="76">
        <f>Beruházás_PE!X$38</f>
        <v>2039</v>
      </c>
      <c r="Y22" s="76">
        <f>Beruházás_PE!Y$38</f>
        <v>2040</v>
      </c>
      <c r="Z22" s="76">
        <f>Beruházás_PE!Z$38</f>
        <v>2041</v>
      </c>
      <c r="AA22" s="76">
        <f>Beruházás_PE!AA$38</f>
        <v>2042</v>
      </c>
      <c r="AB22" s="76">
        <f>Beruházás_PE!AB$38</f>
        <v>2043</v>
      </c>
      <c r="AC22" s="76">
        <f>Beruházás_PE!AC$38</f>
        <v>2044</v>
      </c>
      <c r="AD22" s="76">
        <f>Beruházás_PE!AD$38</f>
        <v>2045</v>
      </c>
      <c r="AE22" s="76">
        <f>Beruházás_PE!AE$38</f>
        <v>2046</v>
      </c>
      <c r="AF22" s="76">
        <f>Beruházás_PE!AF$38</f>
        <v>2047</v>
      </c>
    </row>
    <row r="23" spans="2:32">
      <c r="B23" s="29" t="s">
        <v>79</v>
      </c>
      <c r="C23" s="204"/>
      <c r="D23" s="204"/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2:32">
      <c r="B24" s="77" t="s">
        <v>78</v>
      </c>
      <c r="C24" s="31">
        <f>ROUND(Alap1_működés!$G9*C50/1000,0)</f>
        <v>83</v>
      </c>
      <c r="D24" s="31">
        <f>ROUND(Alap1_működés!$G9*D50/1000,0)</f>
        <v>83</v>
      </c>
      <c r="E24" s="31">
        <f>ROUND(Alap1_működés!$G9*E50/1000,0)</f>
        <v>83</v>
      </c>
      <c r="F24" s="31">
        <f>ROUND(Alap1_működés!$G9*F50/1000,0)</f>
        <v>83</v>
      </c>
      <c r="G24" s="31">
        <f>ROUND(Alap1_működés!$G9*G50/1000,0)</f>
        <v>83</v>
      </c>
      <c r="H24" s="31">
        <f>ROUND(Alap1_működés!$G9*H50/1000,0)</f>
        <v>83</v>
      </c>
      <c r="I24" s="31">
        <f>ROUND(Alap1_működés!$G9*I50/1000,0)</f>
        <v>83</v>
      </c>
      <c r="J24" s="31">
        <f>ROUND(Alap1_működés!$G9*J50/1000,0)</f>
        <v>83</v>
      </c>
      <c r="K24" s="31">
        <f>ROUND(Alap1_működés!$G9*K50/1000,0)</f>
        <v>83</v>
      </c>
      <c r="L24" s="31">
        <f>ROUND(Alap1_működés!$G9*L50/1000,0)</f>
        <v>83</v>
      </c>
      <c r="M24" s="31">
        <f>ROUND(Alap1_működés!$G9*M50/1000,0)</f>
        <v>83</v>
      </c>
      <c r="N24" s="31">
        <f>ROUND(Alap1_működés!$G9*N50/1000,0)</f>
        <v>83</v>
      </c>
      <c r="O24" s="31">
        <f>ROUND(Alap1_működés!$G9*O50/1000,0)</f>
        <v>83</v>
      </c>
      <c r="P24" s="31">
        <f>ROUND(Alap1_működés!$G9*P50/1000,0)</f>
        <v>83</v>
      </c>
      <c r="Q24" s="31">
        <f>ROUND(Alap1_működés!$G9*Q50/1000,0)</f>
        <v>83</v>
      </c>
      <c r="R24" s="31">
        <f>ROUND(Alap1_működés!$G9*R50/1000,0)</f>
        <v>83</v>
      </c>
      <c r="S24" s="31">
        <f>ROUND(Alap1_működés!$G9*S50/1000,0)</f>
        <v>83</v>
      </c>
      <c r="T24" s="31">
        <f>ROUND(Alap1_működés!$G9*T50/1000,0)</f>
        <v>83</v>
      </c>
      <c r="U24" s="31">
        <f>ROUND(Alap1_működés!$G9*U50/1000,0)</f>
        <v>83</v>
      </c>
      <c r="V24" s="31">
        <f>ROUND(Alap1_működés!$G9*V50/1000,0)</f>
        <v>83</v>
      </c>
      <c r="W24" s="31">
        <f>ROUND(Alap1_működés!$G9*W50/1000,0)</f>
        <v>83</v>
      </c>
      <c r="X24" s="31">
        <f>ROUND(Alap1_működés!$G9*X50/1000,0)</f>
        <v>83</v>
      </c>
      <c r="Y24" s="31">
        <f>ROUND(Alap1_működés!$G9*Y50/1000,0)</f>
        <v>83</v>
      </c>
      <c r="Z24" s="31">
        <f>ROUND(Alap1_működés!$G9*Z50/1000,0)</f>
        <v>83</v>
      </c>
      <c r="AA24" s="31">
        <f>ROUND(Alap1_működés!$G9*AA50/1000,0)</f>
        <v>83</v>
      </c>
      <c r="AB24" s="31">
        <f>ROUND(Alap1_működés!$G9*AB50/1000,0)</f>
        <v>83</v>
      </c>
      <c r="AC24" s="31">
        <f>ROUND(Alap1_működés!$G9*AC50/1000,0)</f>
        <v>83</v>
      </c>
      <c r="AD24" s="31">
        <f>ROUND(Alap1_működés!$G9*AD50/1000,0)</f>
        <v>83</v>
      </c>
      <c r="AE24" s="31">
        <f>ROUND(Alap1_működés!$G9*AE50/1000,0)</f>
        <v>83</v>
      </c>
      <c r="AF24" s="31">
        <f>ROUND(Alap1_működés!$G9*AF50/1000,0)</f>
        <v>83</v>
      </c>
    </row>
    <row r="25" spans="2:32">
      <c r="B25" s="77" t="s">
        <v>170</v>
      </c>
      <c r="C25" s="31">
        <f>ROUND(Alap1_működés!$G10*C51/1000,0)</f>
        <v>167</v>
      </c>
      <c r="D25" s="31">
        <f>ROUND(Alap1_működés!$G10*D51/1000,0)</f>
        <v>167</v>
      </c>
      <c r="E25" s="31">
        <f>ROUND(Alap1_működés!$G10*E51/1000,0)</f>
        <v>167</v>
      </c>
      <c r="F25" s="31">
        <f>ROUND(Alap1_működés!$G10*F51/1000,0)</f>
        <v>167</v>
      </c>
      <c r="G25" s="31">
        <f>ROUND(Alap1_működés!$G10*G51/1000,0)</f>
        <v>167</v>
      </c>
      <c r="H25" s="31">
        <f>ROUND(Alap1_működés!$G10*H51/1000,0)</f>
        <v>167</v>
      </c>
      <c r="I25" s="31">
        <f>ROUND(Alap1_működés!$G10*I51/1000,0)</f>
        <v>167</v>
      </c>
      <c r="J25" s="31">
        <f>ROUND(Alap1_működés!$G10*J51/1000,0)</f>
        <v>167</v>
      </c>
      <c r="K25" s="31">
        <f>ROUND(Alap1_működés!$G10*K51/1000,0)</f>
        <v>167</v>
      </c>
      <c r="L25" s="31">
        <f>ROUND(Alap1_működés!$G10*L51/1000,0)</f>
        <v>167</v>
      </c>
      <c r="M25" s="31">
        <f>ROUND(Alap1_működés!$G10*M51/1000,0)</f>
        <v>167</v>
      </c>
      <c r="N25" s="31">
        <f>ROUND(Alap1_működés!$G10*N51/1000,0)</f>
        <v>167</v>
      </c>
      <c r="O25" s="31">
        <f>ROUND(Alap1_működés!$G10*O51/1000,0)</f>
        <v>167</v>
      </c>
      <c r="P25" s="31">
        <f>ROUND(Alap1_működés!$G10*P51/1000,0)</f>
        <v>167</v>
      </c>
      <c r="Q25" s="31">
        <f>ROUND(Alap1_működés!$G10*Q51/1000,0)</f>
        <v>167</v>
      </c>
      <c r="R25" s="31">
        <f>ROUND(Alap1_működés!$G10*R51/1000,0)</f>
        <v>167</v>
      </c>
      <c r="S25" s="31">
        <f>ROUND(Alap1_működés!$G10*S51/1000,0)</f>
        <v>167</v>
      </c>
      <c r="T25" s="31">
        <f>ROUND(Alap1_működés!$G10*T51/1000,0)</f>
        <v>167</v>
      </c>
      <c r="U25" s="31">
        <f>ROUND(Alap1_működés!$G10*U51/1000,0)</f>
        <v>167</v>
      </c>
      <c r="V25" s="31">
        <f>ROUND(Alap1_működés!$G10*V51/1000,0)</f>
        <v>167</v>
      </c>
      <c r="W25" s="31">
        <f>ROUND(Alap1_működés!$G10*W51/1000,0)</f>
        <v>167</v>
      </c>
      <c r="X25" s="31">
        <f>ROUND(Alap1_működés!$G10*X51/1000,0)</f>
        <v>167</v>
      </c>
      <c r="Y25" s="31">
        <f>ROUND(Alap1_működés!$G10*Y51/1000,0)</f>
        <v>167</v>
      </c>
      <c r="Z25" s="31">
        <f>ROUND(Alap1_működés!$G10*Z51/1000,0)</f>
        <v>167</v>
      </c>
      <c r="AA25" s="31">
        <f>ROUND(Alap1_működés!$G10*AA51/1000,0)</f>
        <v>167</v>
      </c>
      <c r="AB25" s="31">
        <f>ROUND(Alap1_működés!$G10*AB51/1000,0)</f>
        <v>167</v>
      </c>
      <c r="AC25" s="31">
        <f>ROUND(Alap1_működés!$G10*AC51/1000,0)</f>
        <v>167</v>
      </c>
      <c r="AD25" s="31">
        <f>ROUND(Alap1_működés!$G10*AD51/1000,0)</f>
        <v>167</v>
      </c>
      <c r="AE25" s="31">
        <f>ROUND(Alap1_működés!$G10*AE51/1000,0)</f>
        <v>167</v>
      </c>
      <c r="AF25" s="31">
        <f>ROUND(Alap1_működés!$G10*AF51/1000,0)</f>
        <v>167</v>
      </c>
    </row>
    <row r="26" spans="2:32">
      <c r="B26" s="77" t="s">
        <v>77</v>
      </c>
      <c r="C26" s="31">
        <f>ROUND(Alap1_működés!$G11*C52/1000,0)</f>
        <v>3</v>
      </c>
      <c r="D26" s="31">
        <f>ROUND(Alap1_működés!$G11*D52/1000,0)</f>
        <v>3</v>
      </c>
      <c r="E26" s="31">
        <f>ROUND(Alap1_működés!$G11*E52/1000,0)</f>
        <v>3</v>
      </c>
      <c r="F26" s="31">
        <f>ROUND(Alap1_működés!$G11*F52/1000,0)</f>
        <v>3</v>
      </c>
      <c r="G26" s="31">
        <f>ROUND(Alap1_működés!$G11*G52/1000,0)</f>
        <v>3</v>
      </c>
      <c r="H26" s="31">
        <f>ROUND(Alap1_működés!$G11*H52/1000,0)</f>
        <v>3</v>
      </c>
      <c r="I26" s="31">
        <f>ROUND(Alap1_működés!$G11*I52/1000,0)</f>
        <v>3</v>
      </c>
      <c r="J26" s="31">
        <f>ROUND(Alap1_működés!$G11*J52/1000,0)</f>
        <v>3</v>
      </c>
      <c r="K26" s="31">
        <f>ROUND(Alap1_működés!$G11*K52/1000,0)</f>
        <v>3</v>
      </c>
      <c r="L26" s="31">
        <f>ROUND(Alap1_működés!$G11*L52/1000,0)</f>
        <v>3</v>
      </c>
      <c r="M26" s="31">
        <f>ROUND(Alap1_működés!$G11*M52/1000,0)</f>
        <v>3</v>
      </c>
      <c r="N26" s="31">
        <f>ROUND(Alap1_működés!$G11*N52/1000,0)</f>
        <v>3</v>
      </c>
      <c r="O26" s="31">
        <f>ROUND(Alap1_működés!$G11*O52/1000,0)</f>
        <v>3</v>
      </c>
      <c r="P26" s="31">
        <f>ROUND(Alap1_működés!$G11*P52/1000,0)</f>
        <v>3</v>
      </c>
      <c r="Q26" s="31">
        <f>ROUND(Alap1_működés!$G11*Q52/1000,0)</f>
        <v>3</v>
      </c>
      <c r="R26" s="31">
        <f>ROUND(Alap1_működés!$G11*R52/1000,0)</f>
        <v>3</v>
      </c>
      <c r="S26" s="31">
        <f>ROUND(Alap1_működés!$G11*S52/1000,0)</f>
        <v>3</v>
      </c>
      <c r="T26" s="31">
        <f>ROUND(Alap1_működés!$G11*T52/1000,0)</f>
        <v>3</v>
      </c>
      <c r="U26" s="31">
        <f>ROUND(Alap1_működés!$G11*U52/1000,0)</f>
        <v>3</v>
      </c>
      <c r="V26" s="31">
        <f>ROUND(Alap1_működés!$G11*V52/1000,0)</f>
        <v>3</v>
      </c>
      <c r="W26" s="31">
        <f>ROUND(Alap1_működés!$G11*W52/1000,0)</f>
        <v>3</v>
      </c>
      <c r="X26" s="31">
        <f>ROUND(Alap1_működés!$G11*X52/1000,0)</f>
        <v>3</v>
      </c>
      <c r="Y26" s="31">
        <f>ROUND(Alap1_működés!$G11*Y52/1000,0)</f>
        <v>3</v>
      </c>
      <c r="Z26" s="31">
        <f>ROUND(Alap1_működés!$G11*Z52/1000,0)</f>
        <v>3</v>
      </c>
      <c r="AA26" s="31">
        <f>ROUND(Alap1_működés!$G11*AA52/1000,0)</f>
        <v>3</v>
      </c>
      <c r="AB26" s="31">
        <f>ROUND(Alap1_működés!$G11*AB52/1000,0)</f>
        <v>3</v>
      </c>
      <c r="AC26" s="31">
        <f>ROUND(Alap1_működés!$G11*AC52/1000,0)</f>
        <v>3</v>
      </c>
      <c r="AD26" s="31">
        <f>ROUND(Alap1_működés!$G11*AD52/1000,0)</f>
        <v>3</v>
      </c>
      <c r="AE26" s="31">
        <f>ROUND(Alap1_működés!$G11*AE52/1000,0)</f>
        <v>3</v>
      </c>
      <c r="AF26" s="31">
        <f>ROUND(Alap1_működés!$G11*AF52/1000,0)</f>
        <v>3</v>
      </c>
    </row>
    <row r="27" spans="2:32">
      <c r="B27" s="77" t="s">
        <v>171</v>
      </c>
      <c r="C27" s="31">
        <f>ROUND(Alap1_működés!$G12*C53/1000,0)</f>
        <v>423</v>
      </c>
      <c r="D27" s="31">
        <f>ROUND(Alap1_működés!$G12*D53/1000,0)</f>
        <v>423</v>
      </c>
      <c r="E27" s="31">
        <f>ROUND(Alap1_működés!$G12*E53/1000,0)</f>
        <v>423</v>
      </c>
      <c r="F27" s="31">
        <f>ROUND(Alap1_működés!$G12*F53/1000,0)</f>
        <v>423</v>
      </c>
      <c r="G27" s="31">
        <f>ROUND(Alap1_működés!$G12*G53/1000,0)</f>
        <v>423</v>
      </c>
      <c r="H27" s="31">
        <f>ROUND(Alap1_működés!$G12*H53/1000,0)</f>
        <v>423</v>
      </c>
      <c r="I27" s="31">
        <f>ROUND(Alap1_működés!$G12*I53/1000,0)</f>
        <v>423</v>
      </c>
      <c r="J27" s="31">
        <f>ROUND(Alap1_működés!$G12*J53/1000,0)</f>
        <v>423</v>
      </c>
      <c r="K27" s="31">
        <f>ROUND(Alap1_működés!$G12*K53/1000,0)</f>
        <v>423</v>
      </c>
      <c r="L27" s="31">
        <f>ROUND(Alap1_működés!$G12*L53/1000,0)</f>
        <v>423</v>
      </c>
      <c r="M27" s="31">
        <f>ROUND(Alap1_működés!$G12*M53/1000,0)</f>
        <v>423</v>
      </c>
      <c r="N27" s="31">
        <f>ROUND(Alap1_működés!$G12*N53/1000,0)</f>
        <v>423</v>
      </c>
      <c r="O27" s="31">
        <f>ROUND(Alap1_működés!$G12*O53/1000,0)</f>
        <v>423</v>
      </c>
      <c r="P27" s="31">
        <f>ROUND(Alap1_működés!$G12*P53/1000,0)</f>
        <v>423</v>
      </c>
      <c r="Q27" s="31">
        <f>ROUND(Alap1_működés!$G12*Q53/1000,0)</f>
        <v>423</v>
      </c>
      <c r="R27" s="31">
        <f>ROUND(Alap1_működés!$G12*R53/1000,0)</f>
        <v>423</v>
      </c>
      <c r="S27" s="31">
        <f>ROUND(Alap1_működés!$G12*S53/1000,0)</f>
        <v>423</v>
      </c>
      <c r="T27" s="31">
        <f>ROUND(Alap1_működés!$G12*T53/1000,0)</f>
        <v>423</v>
      </c>
      <c r="U27" s="31">
        <f>ROUND(Alap1_működés!$G12*U53/1000,0)</f>
        <v>423</v>
      </c>
      <c r="V27" s="31">
        <f>ROUND(Alap1_működés!$G12*V53/1000,0)</f>
        <v>423</v>
      </c>
      <c r="W27" s="31">
        <f>ROUND(Alap1_működés!$G12*W53/1000,0)</f>
        <v>423</v>
      </c>
      <c r="X27" s="31">
        <f>ROUND(Alap1_működés!$G12*X53/1000,0)</f>
        <v>423</v>
      </c>
      <c r="Y27" s="31">
        <f>ROUND(Alap1_működés!$G12*Y53/1000,0)</f>
        <v>423</v>
      </c>
      <c r="Z27" s="31">
        <f>ROUND(Alap1_működés!$G12*Z53/1000,0)</f>
        <v>423</v>
      </c>
      <c r="AA27" s="31">
        <f>ROUND(Alap1_működés!$G12*AA53/1000,0)</f>
        <v>423</v>
      </c>
      <c r="AB27" s="31">
        <f>ROUND(Alap1_működés!$G12*AB53/1000,0)</f>
        <v>423</v>
      </c>
      <c r="AC27" s="31">
        <f>ROUND(Alap1_működés!$G12*AC53/1000,0)</f>
        <v>423</v>
      </c>
      <c r="AD27" s="31">
        <f>ROUND(Alap1_működés!$G12*AD53/1000,0)</f>
        <v>423</v>
      </c>
      <c r="AE27" s="31">
        <f>ROUND(Alap1_működés!$G12*AE53/1000,0)</f>
        <v>423</v>
      </c>
      <c r="AF27" s="31">
        <f>ROUND(Alap1_működés!$G12*AF53/1000,0)</f>
        <v>423</v>
      </c>
    </row>
    <row r="28" spans="2:32">
      <c r="B28" s="40" t="s">
        <v>172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2:32">
      <c r="B29" s="77" t="s">
        <v>42</v>
      </c>
      <c r="C29" s="31">
        <f>ROUND(Alap1_működés!$G14*C55/1000,0)</f>
        <v>0</v>
      </c>
      <c r="D29" s="31">
        <f>ROUND(Alap1_működés!$G14*D55/1000,0)</f>
        <v>0</v>
      </c>
      <c r="E29" s="31">
        <f>ROUND(Alap1_működés!$G14*E55/1000,0)</f>
        <v>0</v>
      </c>
      <c r="F29" s="31">
        <f>ROUND(Alap1_működés!$G14*F55/1000,0)</f>
        <v>0</v>
      </c>
      <c r="G29" s="31">
        <f>ROUND(Alap1_működés!$G14*G55/1000,0)</f>
        <v>0</v>
      </c>
      <c r="H29" s="31">
        <f>ROUND(Alap1_működés!$G14*H55/1000,0)</f>
        <v>0</v>
      </c>
      <c r="I29" s="31">
        <f>ROUND(Alap1_működés!$G14*I55/1000,0)</f>
        <v>0</v>
      </c>
      <c r="J29" s="31">
        <f>ROUND(Alap1_működés!$G14*J55/1000,0)</f>
        <v>0</v>
      </c>
      <c r="K29" s="31">
        <f>ROUND(Alap1_működés!$G14*K55/1000,0)</f>
        <v>0</v>
      </c>
      <c r="L29" s="31">
        <f>ROUND(Alap1_működés!$G14*L55/1000,0)</f>
        <v>0</v>
      </c>
      <c r="M29" s="31">
        <f>ROUND(Alap1_működés!$G14*M55/1000,0)</f>
        <v>0</v>
      </c>
      <c r="N29" s="31">
        <f>ROUND(Alap1_működés!$G14*N55/1000,0)</f>
        <v>0</v>
      </c>
      <c r="O29" s="31">
        <f>ROUND(Alap1_működés!$G14*O55/1000,0)</f>
        <v>0</v>
      </c>
      <c r="P29" s="31">
        <f>ROUND(Alap1_működés!$G14*P55/1000,0)</f>
        <v>0</v>
      </c>
      <c r="Q29" s="31">
        <f>ROUND(Alap1_működés!$G14*Q55/1000,0)</f>
        <v>0</v>
      </c>
      <c r="R29" s="31">
        <f>ROUND(Alap1_működés!$G14*R55/1000,0)</f>
        <v>0</v>
      </c>
      <c r="S29" s="31">
        <f>ROUND(Alap1_működés!$G14*S55/1000,0)</f>
        <v>0</v>
      </c>
      <c r="T29" s="31">
        <f>ROUND(Alap1_működés!$G14*T55/1000,0)</f>
        <v>0</v>
      </c>
      <c r="U29" s="31">
        <f>ROUND(Alap1_működés!$G14*U55/1000,0)</f>
        <v>0</v>
      </c>
      <c r="V29" s="31">
        <f>ROUND(Alap1_működés!$G14*V55/1000,0)</f>
        <v>0</v>
      </c>
      <c r="W29" s="31">
        <f>ROUND(Alap1_működés!$G14*W55/1000,0)</f>
        <v>0</v>
      </c>
      <c r="X29" s="31">
        <f>ROUND(Alap1_működés!$G14*X55/1000,0)</f>
        <v>0</v>
      </c>
      <c r="Y29" s="31">
        <f>ROUND(Alap1_működés!$G14*Y55/1000,0)</f>
        <v>0</v>
      </c>
      <c r="Z29" s="31">
        <f>ROUND(Alap1_működés!$G14*Z55/1000,0)</f>
        <v>0</v>
      </c>
      <c r="AA29" s="31">
        <f>ROUND(Alap1_működés!$G14*AA55/1000,0)</f>
        <v>0</v>
      </c>
      <c r="AB29" s="31">
        <f>ROUND(Alap1_működés!$G14*AB55/1000,0)</f>
        <v>0</v>
      </c>
      <c r="AC29" s="31">
        <f>ROUND(Alap1_működés!$G14*AC55/1000,0)</f>
        <v>0</v>
      </c>
      <c r="AD29" s="31">
        <f>ROUND(Alap1_működés!$G14*AD55/1000,0)</f>
        <v>0</v>
      </c>
      <c r="AE29" s="31">
        <f>ROUND(Alap1_működés!$G14*AE55/1000,0)</f>
        <v>0</v>
      </c>
      <c r="AF29" s="31">
        <f>ROUND(Alap1_működés!$G14*AF55/1000,0)</f>
        <v>0</v>
      </c>
    </row>
    <row r="30" spans="2:32">
      <c r="B30" s="77" t="s">
        <v>173</v>
      </c>
      <c r="C30" s="31">
        <f>ROUND(Alap1_működés!$G15*C56/1000,0)</f>
        <v>3</v>
      </c>
      <c r="D30" s="31">
        <f>ROUND(Alap1_működés!$G15*D56/1000,0)</f>
        <v>3</v>
      </c>
      <c r="E30" s="31">
        <f>ROUND(Alap1_működés!$G15*E56/1000,0)</f>
        <v>3</v>
      </c>
      <c r="F30" s="31">
        <f>ROUND(Alap1_működés!$G15*F56/1000,0)</f>
        <v>3</v>
      </c>
      <c r="G30" s="31">
        <f>ROUND(Alap1_működés!$G15*G56/1000,0)</f>
        <v>3</v>
      </c>
      <c r="H30" s="31">
        <f>ROUND(Alap1_működés!$G15*H56/1000,0)</f>
        <v>3</v>
      </c>
      <c r="I30" s="31">
        <f>ROUND(Alap1_működés!$G15*I56/1000,0)</f>
        <v>3</v>
      </c>
      <c r="J30" s="31">
        <f>ROUND(Alap1_működés!$G15*J56/1000,0)</f>
        <v>3</v>
      </c>
      <c r="K30" s="31">
        <f>ROUND(Alap1_működés!$G15*K56/1000,0)</f>
        <v>3</v>
      </c>
      <c r="L30" s="31">
        <f>ROUND(Alap1_működés!$G15*L56/1000,0)</f>
        <v>3</v>
      </c>
      <c r="M30" s="31">
        <f>ROUND(Alap1_működés!$G15*M56/1000,0)</f>
        <v>3</v>
      </c>
      <c r="N30" s="31">
        <f>ROUND(Alap1_működés!$G15*N56/1000,0)</f>
        <v>3</v>
      </c>
      <c r="O30" s="31">
        <f>ROUND(Alap1_működés!$G15*O56/1000,0)</f>
        <v>3</v>
      </c>
      <c r="P30" s="31">
        <f>ROUND(Alap1_működés!$G15*P56/1000,0)</f>
        <v>3</v>
      </c>
      <c r="Q30" s="31">
        <f>ROUND(Alap1_működés!$G15*Q56/1000,0)</f>
        <v>3</v>
      </c>
      <c r="R30" s="31">
        <f>ROUND(Alap1_működés!$G15*R56/1000,0)</f>
        <v>3</v>
      </c>
      <c r="S30" s="31">
        <f>ROUND(Alap1_működés!$G15*S56/1000,0)</f>
        <v>3</v>
      </c>
      <c r="T30" s="31">
        <f>ROUND(Alap1_működés!$G15*T56/1000,0)</f>
        <v>3</v>
      </c>
      <c r="U30" s="31">
        <f>ROUND(Alap1_működés!$G15*U56/1000,0)</f>
        <v>3</v>
      </c>
      <c r="V30" s="31">
        <f>ROUND(Alap1_működés!$G15*V56/1000,0)</f>
        <v>3</v>
      </c>
      <c r="W30" s="31">
        <f>ROUND(Alap1_működés!$G15*W56/1000,0)</f>
        <v>3</v>
      </c>
      <c r="X30" s="31">
        <f>ROUND(Alap1_működés!$G15*X56/1000,0)</f>
        <v>3</v>
      </c>
      <c r="Y30" s="31">
        <f>ROUND(Alap1_működés!$G15*Y56/1000,0)</f>
        <v>3</v>
      </c>
      <c r="Z30" s="31">
        <f>ROUND(Alap1_működés!$G15*Z56/1000,0)</f>
        <v>3</v>
      </c>
      <c r="AA30" s="31">
        <f>ROUND(Alap1_működés!$G15*AA56/1000,0)</f>
        <v>3</v>
      </c>
      <c r="AB30" s="31">
        <f>ROUND(Alap1_működés!$G15*AB56/1000,0)</f>
        <v>3</v>
      </c>
      <c r="AC30" s="31">
        <f>ROUND(Alap1_működés!$G15*AC56/1000,0)</f>
        <v>3</v>
      </c>
      <c r="AD30" s="31">
        <f>ROUND(Alap1_működés!$G15*AD56/1000,0)</f>
        <v>3</v>
      </c>
      <c r="AE30" s="31">
        <f>ROUND(Alap1_működés!$G15*AE56/1000,0)</f>
        <v>3</v>
      </c>
      <c r="AF30" s="31">
        <f>ROUND(Alap1_működés!$G15*AF56/1000,0)</f>
        <v>3</v>
      </c>
    </row>
    <row r="31" spans="2:32" ht="21">
      <c r="B31" s="80" t="s">
        <v>169</v>
      </c>
      <c r="C31" s="81">
        <f>ROUND(Alap1_működés!$G16*C57/1000,0)</f>
        <v>-52</v>
      </c>
      <c r="D31" s="81">
        <f>ROUND(Alap1_működés!$G16*D57/1000,0)</f>
        <v>-52</v>
      </c>
      <c r="E31" s="81">
        <f>ROUND(Alap1_működés!$G16*E57/1000,0)</f>
        <v>-52</v>
      </c>
      <c r="F31" s="81">
        <f>ROUND(Alap1_működés!$G16*F57/1000,0)</f>
        <v>-52</v>
      </c>
      <c r="G31" s="81">
        <f>ROUND(Alap1_működés!$G16*G57/1000,0)</f>
        <v>-52</v>
      </c>
      <c r="H31" s="81">
        <f>ROUND(Alap1_működés!$G16*H57/1000,0)</f>
        <v>-52</v>
      </c>
      <c r="I31" s="81">
        <f>ROUND(Alap1_működés!$G16*I57/1000,0)</f>
        <v>-52</v>
      </c>
      <c r="J31" s="81">
        <f>ROUND(Alap1_működés!$G16*J57/1000,0)</f>
        <v>-52</v>
      </c>
      <c r="K31" s="81">
        <f>ROUND(Alap1_működés!$G16*K57/1000,0)</f>
        <v>-52</v>
      </c>
      <c r="L31" s="81">
        <f>ROUND(Alap1_működés!$G16*L57/1000,0)</f>
        <v>-52</v>
      </c>
      <c r="M31" s="81">
        <f>ROUND(Alap1_működés!$G16*M57/1000,0)</f>
        <v>-52</v>
      </c>
      <c r="N31" s="81">
        <f>ROUND(Alap1_működés!$G16*N57/1000,0)</f>
        <v>-52</v>
      </c>
      <c r="O31" s="81">
        <f>ROUND(Alap1_működés!$G16*O57/1000,0)</f>
        <v>-52</v>
      </c>
      <c r="P31" s="81">
        <f>ROUND(Alap1_működés!$G16*P57/1000,0)</f>
        <v>-52</v>
      </c>
      <c r="Q31" s="81">
        <f>ROUND(Alap1_működés!$G16*Q57/1000,0)</f>
        <v>-52</v>
      </c>
      <c r="R31" s="81">
        <f>ROUND(Alap1_működés!$G16*R57/1000,0)</f>
        <v>-52</v>
      </c>
      <c r="S31" s="81">
        <f>ROUND(Alap1_működés!$G16*S57/1000,0)</f>
        <v>-52</v>
      </c>
      <c r="T31" s="81">
        <f>ROUND(Alap1_működés!$G16*T57/1000,0)</f>
        <v>-52</v>
      </c>
      <c r="U31" s="81">
        <f>ROUND(Alap1_működés!$G16*U57/1000,0)</f>
        <v>-52</v>
      </c>
      <c r="V31" s="81">
        <f>ROUND(Alap1_működés!$G16*V57/1000,0)</f>
        <v>-52</v>
      </c>
      <c r="W31" s="81">
        <f>ROUND(Alap1_működés!$G16*W57/1000,0)</f>
        <v>-52</v>
      </c>
      <c r="X31" s="81">
        <f>ROUND(Alap1_működés!$G16*X57/1000,0)</f>
        <v>-52</v>
      </c>
      <c r="Y31" s="81">
        <f>ROUND(Alap1_működés!$G16*Y57/1000,0)</f>
        <v>-52</v>
      </c>
      <c r="Z31" s="81">
        <f>ROUND(Alap1_működés!$G16*Z57/1000,0)</f>
        <v>-52</v>
      </c>
      <c r="AA31" s="81">
        <f>ROUND(Alap1_működés!$G16*AA57/1000,0)</f>
        <v>-52</v>
      </c>
      <c r="AB31" s="81">
        <f>ROUND(Alap1_működés!$G16*AB57/1000,0)</f>
        <v>-52</v>
      </c>
      <c r="AC31" s="81">
        <f>ROUND(Alap1_működés!$G16*AC57/1000,0)</f>
        <v>-52</v>
      </c>
      <c r="AD31" s="81">
        <f>ROUND(Alap1_működés!$G16*AD57/1000,0)</f>
        <v>-52</v>
      </c>
      <c r="AE31" s="81">
        <f>ROUND(Alap1_működés!$G16*AE57/1000,0)</f>
        <v>-52</v>
      </c>
      <c r="AF31" s="81">
        <f>ROUND(Alap1_működés!$G16*AF57/1000,0)</f>
        <v>-52</v>
      </c>
    </row>
    <row r="32" spans="2:32">
      <c r="B32" s="28" t="s">
        <v>255</v>
      </c>
      <c r="C32" s="38">
        <f t="shared" ref="C32:AF32" si="14">SUM(C24:C31)</f>
        <v>627</v>
      </c>
      <c r="D32" s="38">
        <f t="shared" si="14"/>
        <v>627</v>
      </c>
      <c r="E32" s="38">
        <f t="shared" si="14"/>
        <v>627</v>
      </c>
      <c r="F32" s="38">
        <f t="shared" si="14"/>
        <v>627</v>
      </c>
      <c r="G32" s="38">
        <f t="shared" si="14"/>
        <v>627</v>
      </c>
      <c r="H32" s="38">
        <f t="shared" si="14"/>
        <v>627</v>
      </c>
      <c r="I32" s="38">
        <f t="shared" si="14"/>
        <v>627</v>
      </c>
      <c r="J32" s="38">
        <f t="shared" si="14"/>
        <v>627</v>
      </c>
      <c r="K32" s="38">
        <f t="shared" si="14"/>
        <v>627</v>
      </c>
      <c r="L32" s="38">
        <f t="shared" si="14"/>
        <v>627</v>
      </c>
      <c r="M32" s="38">
        <f t="shared" si="14"/>
        <v>627</v>
      </c>
      <c r="N32" s="38">
        <f t="shared" si="14"/>
        <v>627</v>
      </c>
      <c r="O32" s="38">
        <f t="shared" si="14"/>
        <v>627</v>
      </c>
      <c r="P32" s="38">
        <f t="shared" si="14"/>
        <v>627</v>
      </c>
      <c r="Q32" s="38">
        <f t="shared" si="14"/>
        <v>627</v>
      </c>
      <c r="R32" s="38">
        <f t="shared" si="14"/>
        <v>627</v>
      </c>
      <c r="S32" s="38">
        <f t="shared" si="14"/>
        <v>627</v>
      </c>
      <c r="T32" s="38">
        <f t="shared" si="14"/>
        <v>627</v>
      </c>
      <c r="U32" s="38">
        <f t="shared" si="14"/>
        <v>627</v>
      </c>
      <c r="V32" s="38">
        <f t="shared" si="14"/>
        <v>627</v>
      </c>
      <c r="W32" s="38">
        <f t="shared" si="14"/>
        <v>627</v>
      </c>
      <c r="X32" s="38">
        <f t="shared" si="14"/>
        <v>627</v>
      </c>
      <c r="Y32" s="38">
        <f t="shared" si="14"/>
        <v>627</v>
      </c>
      <c r="Z32" s="38">
        <f t="shared" si="14"/>
        <v>627</v>
      </c>
      <c r="AA32" s="38">
        <f t="shared" si="14"/>
        <v>627</v>
      </c>
      <c r="AB32" s="38">
        <f t="shared" si="14"/>
        <v>627</v>
      </c>
      <c r="AC32" s="38">
        <f t="shared" si="14"/>
        <v>627</v>
      </c>
      <c r="AD32" s="38">
        <f t="shared" si="14"/>
        <v>627</v>
      </c>
      <c r="AE32" s="38">
        <f t="shared" si="14"/>
        <v>627</v>
      </c>
      <c r="AF32" s="38">
        <f t="shared" si="14"/>
        <v>627</v>
      </c>
    </row>
    <row r="33" spans="2:32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2:32">
      <c r="B34" s="147" t="s">
        <v>88</v>
      </c>
    </row>
    <row r="35" spans="2:32">
      <c r="B35" s="82"/>
      <c r="C35" s="72">
        <f>Beruházás_PE!C$38</f>
        <v>2018</v>
      </c>
      <c r="D35" s="72">
        <f>Beruházás_PE!D$38</f>
        <v>2019</v>
      </c>
      <c r="E35" s="72">
        <f>Beruházás_PE!E$38</f>
        <v>2020</v>
      </c>
      <c r="F35" s="76">
        <f>Beruházás_PE!F$38</f>
        <v>2021</v>
      </c>
      <c r="G35" s="76">
        <f>Beruházás_PE!G$38</f>
        <v>2022</v>
      </c>
      <c r="H35" s="76">
        <f>Beruházás_PE!H$38</f>
        <v>2023</v>
      </c>
      <c r="I35" s="76">
        <f>Beruházás_PE!I$38</f>
        <v>2024</v>
      </c>
      <c r="J35" s="76">
        <f>Beruházás_PE!J$38</f>
        <v>2025</v>
      </c>
      <c r="K35" s="76">
        <f>Beruházás_PE!K$38</f>
        <v>2026</v>
      </c>
      <c r="L35" s="76">
        <f>Beruházás_PE!L$38</f>
        <v>2027</v>
      </c>
      <c r="M35" s="76">
        <f>Beruházás_PE!M$38</f>
        <v>2028</v>
      </c>
      <c r="N35" s="76">
        <f>Beruházás_PE!N$38</f>
        <v>2029</v>
      </c>
      <c r="O35" s="76">
        <f>Beruházás_PE!O$38</f>
        <v>2030</v>
      </c>
      <c r="P35" s="76">
        <f>Beruházás_PE!P$38</f>
        <v>2031</v>
      </c>
      <c r="Q35" s="76">
        <f>Beruházás_PE!Q$38</f>
        <v>2032</v>
      </c>
      <c r="R35" s="76">
        <f>Beruházás_PE!R$38</f>
        <v>2033</v>
      </c>
      <c r="S35" s="76">
        <f>Beruházás_PE!S$38</f>
        <v>2034</v>
      </c>
      <c r="T35" s="76">
        <f>Beruházás_PE!T$38</f>
        <v>2035</v>
      </c>
      <c r="U35" s="76">
        <f>Beruházás_PE!U$38</f>
        <v>2036</v>
      </c>
      <c r="V35" s="76">
        <f>Beruházás_PE!V$38</f>
        <v>2037</v>
      </c>
      <c r="W35" s="76">
        <f>Beruházás_PE!W$38</f>
        <v>2038</v>
      </c>
      <c r="X35" s="76">
        <f>Beruházás_PE!X$38</f>
        <v>2039</v>
      </c>
      <c r="Y35" s="76">
        <f>Beruházás_PE!Y$38</f>
        <v>2040</v>
      </c>
      <c r="Z35" s="76">
        <f>Beruházás_PE!Z$38</f>
        <v>2041</v>
      </c>
      <c r="AA35" s="76">
        <f>Beruházás_PE!AA$38</f>
        <v>2042</v>
      </c>
      <c r="AB35" s="76">
        <f>Beruházás_PE!AB$38</f>
        <v>2043</v>
      </c>
      <c r="AC35" s="76">
        <f>Beruházás_PE!AC$38</f>
        <v>2044</v>
      </c>
      <c r="AD35" s="76">
        <f>Beruházás_PE!AD$38</f>
        <v>2045</v>
      </c>
      <c r="AE35" s="76">
        <f>Beruházás_PE!AE$38</f>
        <v>2046</v>
      </c>
      <c r="AF35" s="76">
        <f>Beruházás_PE!AF$38</f>
        <v>2047</v>
      </c>
    </row>
    <row r="36" spans="2:32">
      <c r="B36" s="29" t="s">
        <v>87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>
      <c r="B37" s="77" t="s">
        <v>86</v>
      </c>
      <c r="C37" s="43">
        <f>Alap2_mennyiségek!B$21</f>
        <v>123586.4856</v>
      </c>
      <c r="D37" s="43">
        <f>Alap2_mennyiségek!C$21</f>
        <v>123586.4856</v>
      </c>
      <c r="E37" s="43">
        <f>Alap2_mennyiségek!D$21</f>
        <v>123586.4856</v>
      </c>
      <c r="F37" s="43">
        <f>Alap2_mennyiségek!E$21</f>
        <v>123586.4856</v>
      </c>
      <c r="G37" s="43">
        <f>Alap2_mennyiségek!F$21</f>
        <v>123586.4856</v>
      </c>
      <c r="H37" s="43">
        <f>Alap2_mennyiségek!G$21</f>
        <v>123586.4856</v>
      </c>
      <c r="I37" s="43">
        <f>Alap2_mennyiségek!H$21</f>
        <v>123586.4856</v>
      </c>
      <c r="J37" s="43">
        <f>Alap2_mennyiségek!I$21</f>
        <v>123586.4856</v>
      </c>
      <c r="K37" s="43">
        <f>Alap2_mennyiségek!J$21</f>
        <v>123586.4856</v>
      </c>
      <c r="L37" s="43">
        <f>Alap2_mennyiségek!K$21</f>
        <v>123586.4856</v>
      </c>
      <c r="M37" s="43">
        <f>Alap2_mennyiségek!L$21</f>
        <v>123586.4856</v>
      </c>
      <c r="N37" s="43">
        <f>Alap2_mennyiségek!M$21</f>
        <v>123586.4856</v>
      </c>
      <c r="O37" s="43">
        <f>Alap2_mennyiségek!N$21</f>
        <v>123586.4856</v>
      </c>
      <c r="P37" s="43">
        <f>Alap2_mennyiségek!O$21</f>
        <v>123586.4856</v>
      </c>
      <c r="Q37" s="43">
        <f>Alap2_mennyiségek!P$21</f>
        <v>123586.4856</v>
      </c>
      <c r="R37" s="43">
        <f>Alap2_mennyiségek!Q$21</f>
        <v>123586.4856</v>
      </c>
      <c r="S37" s="43">
        <f>Alap2_mennyiségek!R$21</f>
        <v>123586.4856</v>
      </c>
      <c r="T37" s="43">
        <f>Alap2_mennyiségek!S$21</f>
        <v>123586.4856</v>
      </c>
      <c r="U37" s="43">
        <f>Alap2_mennyiségek!T$21</f>
        <v>123586.4856</v>
      </c>
      <c r="V37" s="43">
        <f>Alap2_mennyiségek!U$21</f>
        <v>123586.4856</v>
      </c>
      <c r="W37" s="43">
        <f>Alap2_mennyiségek!V$21</f>
        <v>123586.4856</v>
      </c>
      <c r="X37" s="43">
        <f>Alap2_mennyiségek!W$21</f>
        <v>123586.4856</v>
      </c>
      <c r="Y37" s="43">
        <f>Alap2_mennyiségek!X$21</f>
        <v>123586.4856</v>
      </c>
      <c r="Z37" s="43">
        <f>Alap2_mennyiségek!Y$21</f>
        <v>123586.4856</v>
      </c>
      <c r="AA37" s="43">
        <f>Alap2_mennyiségek!Z$21</f>
        <v>123586.4856</v>
      </c>
      <c r="AB37" s="43">
        <f>Alap2_mennyiségek!AA$21</f>
        <v>123586.4856</v>
      </c>
      <c r="AC37" s="43">
        <f>Alap2_mennyiségek!AB$21</f>
        <v>123586.4856</v>
      </c>
      <c r="AD37" s="43">
        <f>Alap2_mennyiségek!AC$21</f>
        <v>123586.4856</v>
      </c>
      <c r="AE37" s="43">
        <f>Alap2_mennyiségek!AD$21</f>
        <v>123586.4856</v>
      </c>
      <c r="AF37" s="43">
        <f>Alap2_mennyiségek!AE$21</f>
        <v>123586.4856</v>
      </c>
    </row>
    <row r="38" spans="2:32">
      <c r="B38" s="77" t="s">
        <v>157</v>
      </c>
      <c r="C38" s="43">
        <f>Alap2_mennyiségek!B$28</f>
        <v>0</v>
      </c>
      <c r="D38" s="43">
        <f>Alap2_mennyiségek!C$28</f>
        <v>0</v>
      </c>
      <c r="E38" s="43">
        <f>Alap2_mennyiségek!D$28</f>
        <v>0</v>
      </c>
      <c r="F38" s="43">
        <f>Alap2_mennyiségek!E$28</f>
        <v>0</v>
      </c>
      <c r="G38" s="43">
        <f>Alap2_mennyiségek!F$28</f>
        <v>0</v>
      </c>
      <c r="H38" s="43">
        <f>Alap2_mennyiségek!G$28</f>
        <v>0</v>
      </c>
      <c r="I38" s="43">
        <f>Alap2_mennyiségek!H$28</f>
        <v>0</v>
      </c>
      <c r="J38" s="43">
        <f>Alap2_mennyiségek!I$28</f>
        <v>0</v>
      </c>
      <c r="K38" s="43">
        <f>Alap2_mennyiségek!J$28</f>
        <v>0</v>
      </c>
      <c r="L38" s="43">
        <f>Alap2_mennyiségek!K$28</f>
        <v>0</v>
      </c>
      <c r="M38" s="43">
        <f>Alap2_mennyiségek!L$28</f>
        <v>0</v>
      </c>
      <c r="N38" s="43">
        <f>Alap2_mennyiségek!M$28</f>
        <v>0</v>
      </c>
      <c r="O38" s="43">
        <f>Alap2_mennyiségek!N$28</f>
        <v>0</v>
      </c>
      <c r="P38" s="43">
        <f>Alap2_mennyiségek!O$28</f>
        <v>0</v>
      </c>
      <c r="Q38" s="43">
        <f>Alap2_mennyiségek!P$28</f>
        <v>0</v>
      </c>
      <c r="R38" s="43">
        <f>Alap2_mennyiségek!Q$28</f>
        <v>0</v>
      </c>
      <c r="S38" s="43">
        <f>Alap2_mennyiségek!R$28</f>
        <v>0</v>
      </c>
      <c r="T38" s="43">
        <f>Alap2_mennyiségek!S$28</f>
        <v>0</v>
      </c>
      <c r="U38" s="43">
        <f>Alap2_mennyiségek!T$28</f>
        <v>0</v>
      </c>
      <c r="V38" s="43">
        <f>Alap2_mennyiségek!U$28</f>
        <v>0</v>
      </c>
      <c r="W38" s="43">
        <f>Alap2_mennyiségek!V$28</f>
        <v>0</v>
      </c>
      <c r="X38" s="43">
        <f>Alap2_mennyiségek!W$28</f>
        <v>0</v>
      </c>
      <c r="Y38" s="43">
        <f>Alap2_mennyiségek!X$28</f>
        <v>0</v>
      </c>
      <c r="Z38" s="43">
        <f>Alap2_mennyiségek!Y$28</f>
        <v>0</v>
      </c>
      <c r="AA38" s="43">
        <f>Alap2_mennyiségek!Z$28</f>
        <v>0</v>
      </c>
      <c r="AB38" s="43">
        <f>Alap2_mennyiségek!AA$28</f>
        <v>0</v>
      </c>
      <c r="AC38" s="43">
        <f>Alap2_mennyiségek!AB$28</f>
        <v>0</v>
      </c>
      <c r="AD38" s="43">
        <f>Alap2_mennyiségek!AC$28</f>
        <v>0</v>
      </c>
      <c r="AE38" s="43">
        <f>Alap2_mennyiségek!AD$28</f>
        <v>0</v>
      </c>
      <c r="AF38" s="43">
        <f>Alap2_mennyiségek!AE$28</f>
        <v>0</v>
      </c>
    </row>
    <row r="39" spans="2:32">
      <c r="B39" s="77" t="s">
        <v>155</v>
      </c>
      <c r="C39" s="43">
        <f>Alap2_mennyiségek!B$6+Alap2_mennyiségek!B$8+Alap2_mennyiségek!B$10+Alap2_mennyiségek!B$12+Alap2_mennyiségek!B$17</f>
        <v>13227.949199999999</v>
      </c>
      <c r="D39" s="43">
        <f>Alap2_mennyiségek!C$6+Alap2_mennyiségek!C$8+Alap2_mennyiségek!C$10+Alap2_mennyiségek!C$12+Alap2_mennyiségek!C$17</f>
        <v>13227.949199999999</v>
      </c>
      <c r="E39" s="43">
        <f>Alap2_mennyiségek!D$6+Alap2_mennyiségek!D$8+Alap2_mennyiségek!D$10+Alap2_mennyiségek!D$12+Alap2_mennyiségek!D$17</f>
        <v>13227.949199999999</v>
      </c>
      <c r="F39" s="43">
        <f>Alap2_mennyiségek!E$6+Alap2_mennyiségek!E$8+Alap2_mennyiségek!E$10+Alap2_mennyiségek!E$12+Alap2_mennyiségek!E$17</f>
        <v>13227.949199999999</v>
      </c>
      <c r="G39" s="43">
        <f>Alap2_mennyiségek!F$6+Alap2_mennyiségek!F$8+Alap2_mennyiségek!F$10+Alap2_mennyiségek!F$12+Alap2_mennyiségek!F$17</f>
        <v>13227.949199999999</v>
      </c>
      <c r="H39" s="43">
        <f>Alap2_mennyiségek!G$6+Alap2_mennyiségek!G$8+Alap2_mennyiségek!G$10+Alap2_mennyiségek!G$12+Alap2_mennyiségek!G$17</f>
        <v>13227.949199999999</v>
      </c>
      <c r="I39" s="43">
        <f>Alap2_mennyiségek!H$6+Alap2_mennyiségek!H$8+Alap2_mennyiségek!H$10+Alap2_mennyiségek!H$12+Alap2_mennyiségek!H$17</f>
        <v>13227.949199999999</v>
      </c>
      <c r="J39" s="43">
        <f>Alap2_mennyiségek!I$6+Alap2_mennyiségek!I$8+Alap2_mennyiségek!I$10+Alap2_mennyiségek!I$12+Alap2_mennyiségek!I$17</f>
        <v>13227.949199999999</v>
      </c>
      <c r="K39" s="43">
        <f>Alap2_mennyiségek!J$6+Alap2_mennyiségek!J$8+Alap2_mennyiségek!J$10+Alap2_mennyiségek!J$12+Alap2_mennyiségek!J$17</f>
        <v>13227.949199999999</v>
      </c>
      <c r="L39" s="43">
        <f>Alap2_mennyiségek!K$6+Alap2_mennyiségek!K$8+Alap2_mennyiségek!K$10+Alap2_mennyiségek!K$12+Alap2_mennyiségek!K$17</f>
        <v>13227.949199999999</v>
      </c>
      <c r="M39" s="43">
        <f>Alap2_mennyiségek!L$6+Alap2_mennyiségek!L$8+Alap2_mennyiségek!L$10+Alap2_mennyiségek!L$12+Alap2_mennyiségek!L$17</f>
        <v>13227.949199999999</v>
      </c>
      <c r="N39" s="43">
        <f>Alap2_mennyiségek!M$6+Alap2_mennyiségek!M$8+Alap2_mennyiségek!M$10+Alap2_mennyiségek!M$12+Alap2_mennyiségek!M$17</f>
        <v>13227.949199999999</v>
      </c>
      <c r="O39" s="43">
        <f>Alap2_mennyiségek!N$6+Alap2_mennyiségek!N$8+Alap2_mennyiségek!N$10+Alap2_mennyiségek!N$12+Alap2_mennyiségek!N$17</f>
        <v>13227.949199999999</v>
      </c>
      <c r="P39" s="43">
        <f>Alap2_mennyiségek!O$6+Alap2_mennyiségek!O$8+Alap2_mennyiségek!O$10+Alap2_mennyiségek!O$12+Alap2_mennyiségek!O$17</f>
        <v>13227.949199999999</v>
      </c>
      <c r="Q39" s="43">
        <f>Alap2_mennyiségek!P$6+Alap2_mennyiségek!P$8+Alap2_mennyiségek!P$10+Alap2_mennyiségek!P$12+Alap2_mennyiségek!P$17</f>
        <v>13227.949199999999</v>
      </c>
      <c r="R39" s="43">
        <f>Alap2_mennyiségek!Q$6+Alap2_mennyiségek!Q$8+Alap2_mennyiségek!Q$10+Alap2_mennyiségek!Q$12+Alap2_mennyiségek!Q$17</f>
        <v>13227.949199999999</v>
      </c>
      <c r="S39" s="43">
        <f>Alap2_mennyiségek!R$6+Alap2_mennyiségek!R$8+Alap2_mennyiségek!R$10+Alap2_mennyiségek!R$12+Alap2_mennyiségek!R$17</f>
        <v>13227.949199999999</v>
      </c>
      <c r="T39" s="43">
        <f>Alap2_mennyiségek!S$6+Alap2_mennyiségek!S$8+Alap2_mennyiségek!S$10+Alap2_mennyiségek!S$12+Alap2_mennyiségek!S$17</f>
        <v>13227.949199999999</v>
      </c>
      <c r="U39" s="43">
        <f>Alap2_mennyiségek!T$6+Alap2_mennyiségek!T$8+Alap2_mennyiségek!T$10+Alap2_mennyiségek!T$12+Alap2_mennyiségek!T$17</f>
        <v>13227.949199999999</v>
      </c>
      <c r="V39" s="43">
        <f>Alap2_mennyiségek!U$6+Alap2_mennyiségek!U$8+Alap2_mennyiségek!U$10+Alap2_mennyiségek!U$12+Alap2_mennyiségek!U$17</f>
        <v>13227.949199999999</v>
      </c>
      <c r="W39" s="43">
        <f>Alap2_mennyiségek!V$6+Alap2_mennyiségek!V$8+Alap2_mennyiségek!V$10+Alap2_mennyiségek!V$12+Alap2_mennyiségek!V$17</f>
        <v>13227.949199999999</v>
      </c>
      <c r="X39" s="43">
        <f>Alap2_mennyiségek!W$6+Alap2_mennyiségek!W$8+Alap2_mennyiségek!W$10+Alap2_mennyiségek!W$12+Alap2_mennyiségek!W$17</f>
        <v>13227.949199999999</v>
      </c>
      <c r="Y39" s="43">
        <f>Alap2_mennyiségek!X$6+Alap2_mennyiségek!X$8+Alap2_mennyiségek!X$10+Alap2_mennyiségek!X$12+Alap2_mennyiségek!X$17</f>
        <v>13227.949199999999</v>
      </c>
      <c r="Z39" s="43">
        <f>Alap2_mennyiségek!Y$6+Alap2_mennyiségek!Y$8+Alap2_mennyiségek!Y$10+Alap2_mennyiségek!Y$12+Alap2_mennyiségek!Y$17</f>
        <v>13227.949199999999</v>
      </c>
      <c r="AA39" s="43">
        <f>Alap2_mennyiségek!Z$6+Alap2_mennyiségek!Z$8+Alap2_mennyiségek!Z$10+Alap2_mennyiségek!Z$12+Alap2_mennyiségek!Z$17</f>
        <v>13227.949199999999</v>
      </c>
      <c r="AB39" s="43">
        <f>Alap2_mennyiségek!AA$6+Alap2_mennyiségek!AA$8+Alap2_mennyiségek!AA$10+Alap2_mennyiségek!AA$12+Alap2_mennyiségek!AA$17</f>
        <v>13227.949199999999</v>
      </c>
      <c r="AC39" s="43">
        <f>Alap2_mennyiségek!AB$6+Alap2_mennyiségek!AB$8+Alap2_mennyiségek!AB$10+Alap2_mennyiségek!AB$12+Alap2_mennyiségek!AB$17</f>
        <v>13227.949199999999</v>
      </c>
      <c r="AD39" s="43">
        <f>Alap2_mennyiségek!AC$6+Alap2_mennyiségek!AC$8+Alap2_mennyiségek!AC$10+Alap2_mennyiségek!AC$12+Alap2_mennyiségek!AC$17</f>
        <v>13227.949199999999</v>
      </c>
      <c r="AE39" s="43">
        <f>Alap2_mennyiségek!AD$6+Alap2_mennyiségek!AD$8+Alap2_mennyiségek!AD$10+Alap2_mennyiségek!AD$12+Alap2_mennyiségek!AD$17</f>
        <v>13227.949199999999</v>
      </c>
      <c r="AF39" s="43">
        <f>Alap2_mennyiségek!AE$6+Alap2_mennyiségek!AE$8+Alap2_mennyiségek!AE$10+Alap2_mennyiségek!AE$12+Alap2_mennyiségek!AE$17</f>
        <v>13227.949199999999</v>
      </c>
    </row>
    <row r="40" spans="2:32">
      <c r="B40" s="77" t="s">
        <v>156</v>
      </c>
      <c r="C40" s="43">
        <f>Alap2_mennyiségek!B$14</f>
        <v>26787.420000000009</v>
      </c>
      <c r="D40" s="43">
        <f>Alap2_mennyiségek!C$14</f>
        <v>26787.420000000009</v>
      </c>
      <c r="E40" s="43">
        <f>Alap2_mennyiségek!D$14</f>
        <v>26787.420000000009</v>
      </c>
      <c r="F40" s="43">
        <f>Alap2_mennyiségek!E$14</f>
        <v>26787.420000000009</v>
      </c>
      <c r="G40" s="43">
        <f>Alap2_mennyiségek!F$14</f>
        <v>26787.420000000009</v>
      </c>
      <c r="H40" s="43">
        <f>Alap2_mennyiségek!G$14</f>
        <v>26787.420000000009</v>
      </c>
      <c r="I40" s="43">
        <f>Alap2_mennyiségek!H$14</f>
        <v>26787.420000000009</v>
      </c>
      <c r="J40" s="43">
        <f>Alap2_mennyiségek!I$14</f>
        <v>26787.420000000009</v>
      </c>
      <c r="K40" s="43">
        <f>Alap2_mennyiségek!J$14</f>
        <v>26787.420000000009</v>
      </c>
      <c r="L40" s="43">
        <f>Alap2_mennyiségek!K$14</f>
        <v>26787.420000000009</v>
      </c>
      <c r="M40" s="43">
        <f>Alap2_mennyiségek!L$14</f>
        <v>26787.420000000009</v>
      </c>
      <c r="N40" s="43">
        <f>Alap2_mennyiségek!M$14</f>
        <v>26787.420000000009</v>
      </c>
      <c r="O40" s="43">
        <f>Alap2_mennyiségek!N$14</f>
        <v>26787.420000000009</v>
      </c>
      <c r="P40" s="43">
        <f>Alap2_mennyiségek!O$14</f>
        <v>26787.420000000009</v>
      </c>
      <c r="Q40" s="43">
        <f>Alap2_mennyiségek!P$14</f>
        <v>26787.420000000009</v>
      </c>
      <c r="R40" s="43">
        <f>Alap2_mennyiségek!Q$14</f>
        <v>26787.420000000009</v>
      </c>
      <c r="S40" s="43">
        <f>Alap2_mennyiségek!R$14</f>
        <v>26787.420000000009</v>
      </c>
      <c r="T40" s="43">
        <f>Alap2_mennyiségek!S$14</f>
        <v>26787.420000000009</v>
      </c>
      <c r="U40" s="43">
        <f>Alap2_mennyiségek!T$14</f>
        <v>26787.420000000009</v>
      </c>
      <c r="V40" s="43">
        <f>Alap2_mennyiségek!U$14</f>
        <v>26787.420000000009</v>
      </c>
      <c r="W40" s="43">
        <f>Alap2_mennyiségek!V$14</f>
        <v>26787.420000000009</v>
      </c>
      <c r="X40" s="43">
        <f>Alap2_mennyiségek!W$14</f>
        <v>26787.420000000009</v>
      </c>
      <c r="Y40" s="43">
        <f>Alap2_mennyiségek!X$14</f>
        <v>26787.420000000009</v>
      </c>
      <c r="Z40" s="43">
        <f>Alap2_mennyiségek!Y$14</f>
        <v>26787.420000000009</v>
      </c>
      <c r="AA40" s="43">
        <f>Alap2_mennyiségek!Z$14</f>
        <v>26787.420000000009</v>
      </c>
      <c r="AB40" s="43">
        <f>Alap2_mennyiségek!AA$14</f>
        <v>26787.420000000009</v>
      </c>
      <c r="AC40" s="43">
        <f>Alap2_mennyiségek!AB$14</f>
        <v>26787.420000000009</v>
      </c>
      <c r="AD40" s="43">
        <f>Alap2_mennyiségek!AC$14</f>
        <v>26787.420000000009</v>
      </c>
      <c r="AE40" s="43">
        <f>Alap2_mennyiségek!AD$14</f>
        <v>26787.420000000009</v>
      </c>
      <c r="AF40" s="43">
        <f>Alap2_mennyiségek!AE$14</f>
        <v>26787.420000000009</v>
      </c>
    </row>
    <row r="41" spans="2:32">
      <c r="B41" s="77" t="s">
        <v>85</v>
      </c>
      <c r="C41" s="43">
        <f>Alap2_mennyiségek!B$18</f>
        <v>26783.660000000011</v>
      </c>
      <c r="D41" s="43">
        <f>Alap2_mennyiségek!C$18</f>
        <v>26783.660000000011</v>
      </c>
      <c r="E41" s="43">
        <f>Alap2_mennyiségek!D$18</f>
        <v>26783.660000000011</v>
      </c>
      <c r="F41" s="43">
        <f>Alap2_mennyiségek!E$18</f>
        <v>26783.660000000011</v>
      </c>
      <c r="G41" s="43">
        <f>Alap2_mennyiségek!F$18</f>
        <v>26783.660000000011</v>
      </c>
      <c r="H41" s="43">
        <f>Alap2_mennyiségek!G$18</f>
        <v>26783.660000000011</v>
      </c>
      <c r="I41" s="43">
        <f>Alap2_mennyiségek!H$18</f>
        <v>26783.660000000011</v>
      </c>
      <c r="J41" s="43">
        <f>Alap2_mennyiségek!I$18</f>
        <v>26783.660000000011</v>
      </c>
      <c r="K41" s="43">
        <f>Alap2_mennyiségek!J$18</f>
        <v>26783.660000000011</v>
      </c>
      <c r="L41" s="43">
        <f>Alap2_mennyiségek!K$18</f>
        <v>26783.660000000011</v>
      </c>
      <c r="M41" s="43">
        <f>Alap2_mennyiségek!L$18</f>
        <v>26783.660000000011</v>
      </c>
      <c r="N41" s="43">
        <f>Alap2_mennyiségek!M$18</f>
        <v>26783.660000000011</v>
      </c>
      <c r="O41" s="43">
        <f>Alap2_mennyiségek!N$18</f>
        <v>26783.660000000011</v>
      </c>
      <c r="P41" s="43">
        <f>Alap2_mennyiségek!O$18</f>
        <v>26783.660000000011</v>
      </c>
      <c r="Q41" s="43">
        <f>Alap2_mennyiségek!P$18</f>
        <v>26783.660000000011</v>
      </c>
      <c r="R41" s="43">
        <f>Alap2_mennyiségek!Q$18</f>
        <v>26783.660000000011</v>
      </c>
      <c r="S41" s="43">
        <f>Alap2_mennyiségek!R$18</f>
        <v>26783.660000000011</v>
      </c>
      <c r="T41" s="43">
        <f>Alap2_mennyiségek!S$18</f>
        <v>26783.660000000011</v>
      </c>
      <c r="U41" s="43">
        <f>Alap2_mennyiségek!T$18</f>
        <v>26783.660000000011</v>
      </c>
      <c r="V41" s="43">
        <f>Alap2_mennyiségek!U$18</f>
        <v>26783.660000000011</v>
      </c>
      <c r="W41" s="43">
        <f>Alap2_mennyiségek!V$18</f>
        <v>26783.660000000011</v>
      </c>
      <c r="X41" s="43">
        <f>Alap2_mennyiségek!W$18</f>
        <v>26783.660000000011</v>
      </c>
      <c r="Y41" s="43">
        <f>Alap2_mennyiségek!X$18</f>
        <v>26783.660000000011</v>
      </c>
      <c r="Z41" s="43">
        <f>Alap2_mennyiségek!Y$18</f>
        <v>26783.660000000011</v>
      </c>
      <c r="AA41" s="43">
        <f>Alap2_mennyiségek!Z$18</f>
        <v>26783.660000000011</v>
      </c>
      <c r="AB41" s="43">
        <f>Alap2_mennyiségek!AA$18</f>
        <v>26783.660000000011</v>
      </c>
      <c r="AC41" s="43">
        <f>Alap2_mennyiségek!AB$18</f>
        <v>26783.660000000011</v>
      </c>
      <c r="AD41" s="43">
        <f>Alap2_mennyiségek!AC$18</f>
        <v>26783.660000000011</v>
      </c>
      <c r="AE41" s="43">
        <f>Alap2_mennyiségek!AD$18</f>
        <v>26783.660000000011</v>
      </c>
      <c r="AF41" s="43">
        <f>Alap2_mennyiségek!AE$18</f>
        <v>26783.660000000011</v>
      </c>
    </row>
    <row r="42" spans="2:32">
      <c r="B42" s="77" t="s">
        <v>158</v>
      </c>
      <c r="C42" s="43">
        <f>Alap2_mennyiségek!B$6+Alap2_mennyiségek!B$8+Alap2_mennyiségek!B$12</f>
        <v>9930.161759999999</v>
      </c>
      <c r="D42" s="43">
        <f>Alap2_mennyiségek!C$6+Alap2_mennyiségek!C$8+Alap2_mennyiségek!C$12</f>
        <v>9930.161759999999</v>
      </c>
      <c r="E42" s="43">
        <f>Alap2_mennyiségek!D$6+Alap2_mennyiségek!D$8+Alap2_mennyiségek!D$12</f>
        <v>9930.161759999999</v>
      </c>
      <c r="F42" s="43">
        <f>Alap2_mennyiségek!E$6+Alap2_mennyiségek!E$8+Alap2_mennyiségek!E$12</f>
        <v>9930.161759999999</v>
      </c>
      <c r="G42" s="43">
        <f>Alap2_mennyiségek!F$6+Alap2_mennyiségek!F$8+Alap2_mennyiségek!F$12</f>
        <v>9930.161759999999</v>
      </c>
      <c r="H42" s="43">
        <f>Alap2_mennyiségek!G$6+Alap2_mennyiségek!G$8+Alap2_mennyiségek!G$12</f>
        <v>9930.161759999999</v>
      </c>
      <c r="I42" s="43">
        <f>Alap2_mennyiségek!H$6+Alap2_mennyiségek!H$8+Alap2_mennyiségek!H$12</f>
        <v>9930.161759999999</v>
      </c>
      <c r="J42" s="43">
        <f>Alap2_mennyiségek!I$6+Alap2_mennyiségek!I$8+Alap2_mennyiségek!I$12</f>
        <v>9930.161759999999</v>
      </c>
      <c r="K42" s="43">
        <f>Alap2_mennyiségek!J$6+Alap2_mennyiségek!J$8+Alap2_mennyiségek!J$12</f>
        <v>9930.161759999999</v>
      </c>
      <c r="L42" s="43">
        <f>Alap2_mennyiségek!K$6+Alap2_mennyiségek!K$8+Alap2_mennyiségek!K$12</f>
        <v>9930.161759999999</v>
      </c>
      <c r="M42" s="43">
        <f>Alap2_mennyiségek!L$6+Alap2_mennyiségek!L$8+Alap2_mennyiségek!L$12</f>
        <v>9930.161759999999</v>
      </c>
      <c r="N42" s="43">
        <f>Alap2_mennyiségek!M$6+Alap2_mennyiségek!M$8+Alap2_mennyiségek!M$12</f>
        <v>9930.161759999999</v>
      </c>
      <c r="O42" s="43">
        <f>Alap2_mennyiségek!N$6+Alap2_mennyiségek!N$8+Alap2_mennyiségek!N$12</f>
        <v>9930.161759999999</v>
      </c>
      <c r="P42" s="43">
        <f>Alap2_mennyiségek!O$6+Alap2_mennyiségek!O$8+Alap2_mennyiségek!O$12</f>
        <v>9930.161759999999</v>
      </c>
      <c r="Q42" s="43">
        <f>Alap2_mennyiségek!P$6+Alap2_mennyiségek!P$8+Alap2_mennyiségek!P$12</f>
        <v>9930.161759999999</v>
      </c>
      <c r="R42" s="43">
        <f>Alap2_mennyiségek!Q$6+Alap2_mennyiségek!Q$8+Alap2_mennyiségek!Q$12</f>
        <v>9930.161759999999</v>
      </c>
      <c r="S42" s="43">
        <f>Alap2_mennyiségek!R$6+Alap2_mennyiségek!R$8+Alap2_mennyiségek!R$12</f>
        <v>9930.161759999999</v>
      </c>
      <c r="T42" s="43">
        <f>Alap2_mennyiségek!S$6+Alap2_mennyiségek!S$8+Alap2_mennyiségek!S$12</f>
        <v>9930.161759999999</v>
      </c>
      <c r="U42" s="43">
        <f>Alap2_mennyiségek!T$6+Alap2_mennyiségek!T$8+Alap2_mennyiségek!T$12</f>
        <v>9930.161759999999</v>
      </c>
      <c r="V42" s="43">
        <f>Alap2_mennyiségek!U$6+Alap2_mennyiségek!U$8+Alap2_mennyiségek!U$12</f>
        <v>9930.161759999999</v>
      </c>
      <c r="W42" s="43">
        <f>Alap2_mennyiségek!V$6+Alap2_mennyiségek!V$8+Alap2_mennyiségek!V$12</f>
        <v>9930.161759999999</v>
      </c>
      <c r="X42" s="43">
        <f>Alap2_mennyiségek!W$6+Alap2_mennyiségek!W$8+Alap2_mennyiségek!W$12</f>
        <v>9930.161759999999</v>
      </c>
      <c r="Y42" s="43">
        <f>Alap2_mennyiségek!X$6+Alap2_mennyiségek!X$8+Alap2_mennyiségek!X$12</f>
        <v>9930.161759999999</v>
      </c>
      <c r="Z42" s="43">
        <f>Alap2_mennyiségek!Y$6+Alap2_mennyiségek!Y$8+Alap2_mennyiségek!Y$12</f>
        <v>9930.161759999999</v>
      </c>
      <c r="AA42" s="43">
        <f>Alap2_mennyiségek!Z$6+Alap2_mennyiségek!Z$8+Alap2_mennyiségek!Z$12</f>
        <v>9930.161759999999</v>
      </c>
      <c r="AB42" s="43">
        <f>Alap2_mennyiségek!AA$6+Alap2_mennyiségek!AA$8+Alap2_mennyiségek!AA$12</f>
        <v>9930.161759999999</v>
      </c>
      <c r="AC42" s="43">
        <f>Alap2_mennyiségek!AB$6+Alap2_mennyiségek!AB$8+Alap2_mennyiségek!AB$12</f>
        <v>9930.161759999999</v>
      </c>
      <c r="AD42" s="43">
        <f>Alap2_mennyiségek!AC$6+Alap2_mennyiségek!AC$8+Alap2_mennyiségek!AC$12</f>
        <v>9930.161759999999</v>
      </c>
      <c r="AE42" s="43">
        <f>Alap2_mennyiségek!AD$6+Alap2_mennyiségek!AD$8+Alap2_mennyiségek!AD$12</f>
        <v>9930.161759999999</v>
      </c>
      <c r="AF42" s="43">
        <f>Alap2_mennyiségek!AE$6+Alap2_mennyiségek!AE$8+Alap2_mennyiségek!AE$12</f>
        <v>9930.161759999999</v>
      </c>
    </row>
    <row r="43" spans="2:32">
      <c r="B43" s="77" t="s">
        <v>84</v>
      </c>
      <c r="C43" s="43">
        <f>Alap2_mennyiségek!B$29</f>
        <v>123586.4856</v>
      </c>
      <c r="D43" s="43">
        <f>Alap2_mennyiségek!C$29</f>
        <v>123586.4856</v>
      </c>
      <c r="E43" s="43">
        <f>Alap2_mennyiségek!D$29</f>
        <v>123586.4856</v>
      </c>
      <c r="F43" s="43">
        <f>Alap2_mennyiségek!E$29</f>
        <v>123586.4856</v>
      </c>
      <c r="G43" s="43">
        <f>Alap2_mennyiségek!F$29</f>
        <v>123586.4856</v>
      </c>
      <c r="H43" s="43">
        <f>Alap2_mennyiségek!G$29</f>
        <v>123586.4856</v>
      </c>
      <c r="I43" s="43">
        <f>Alap2_mennyiségek!H$29</f>
        <v>123586.4856</v>
      </c>
      <c r="J43" s="43">
        <f>Alap2_mennyiségek!I$29</f>
        <v>123586.4856</v>
      </c>
      <c r="K43" s="43">
        <f>Alap2_mennyiségek!J$29</f>
        <v>123586.4856</v>
      </c>
      <c r="L43" s="43">
        <f>Alap2_mennyiségek!K$29</f>
        <v>123586.4856</v>
      </c>
      <c r="M43" s="43">
        <f>Alap2_mennyiségek!L$29</f>
        <v>123586.4856</v>
      </c>
      <c r="N43" s="43">
        <f>Alap2_mennyiségek!M$29</f>
        <v>123586.4856</v>
      </c>
      <c r="O43" s="43">
        <f>Alap2_mennyiségek!N$29</f>
        <v>123586.4856</v>
      </c>
      <c r="P43" s="43">
        <f>Alap2_mennyiségek!O$29</f>
        <v>123586.4856</v>
      </c>
      <c r="Q43" s="43">
        <f>Alap2_mennyiségek!P$29</f>
        <v>123586.4856</v>
      </c>
      <c r="R43" s="43">
        <f>Alap2_mennyiségek!Q$29</f>
        <v>123586.4856</v>
      </c>
      <c r="S43" s="43">
        <f>Alap2_mennyiségek!R$29</f>
        <v>123586.4856</v>
      </c>
      <c r="T43" s="43">
        <f>Alap2_mennyiségek!S$29</f>
        <v>123586.4856</v>
      </c>
      <c r="U43" s="43">
        <f>Alap2_mennyiségek!T$29</f>
        <v>123586.4856</v>
      </c>
      <c r="V43" s="43">
        <f>Alap2_mennyiségek!U$29</f>
        <v>123586.4856</v>
      </c>
      <c r="W43" s="43">
        <f>Alap2_mennyiségek!V$29</f>
        <v>123586.4856</v>
      </c>
      <c r="X43" s="43">
        <f>Alap2_mennyiségek!W$29</f>
        <v>123586.4856</v>
      </c>
      <c r="Y43" s="43">
        <f>Alap2_mennyiségek!X$29</f>
        <v>123586.4856</v>
      </c>
      <c r="Z43" s="43">
        <f>Alap2_mennyiségek!Y$29</f>
        <v>123586.4856</v>
      </c>
      <c r="AA43" s="43">
        <f>Alap2_mennyiségek!Z$29</f>
        <v>123586.4856</v>
      </c>
      <c r="AB43" s="43">
        <f>Alap2_mennyiségek!AA$29</f>
        <v>123586.4856</v>
      </c>
      <c r="AC43" s="43">
        <f>Alap2_mennyiségek!AB$29</f>
        <v>123586.4856</v>
      </c>
      <c r="AD43" s="43">
        <f>Alap2_mennyiségek!AC$29</f>
        <v>123586.4856</v>
      </c>
      <c r="AE43" s="43">
        <f>Alap2_mennyiségek!AD$29</f>
        <v>123586.4856</v>
      </c>
      <c r="AF43" s="43">
        <f>Alap2_mennyiségek!AE$29</f>
        <v>123586.4856</v>
      </c>
    </row>
    <row r="44" spans="2:32">
      <c r="B44" s="77" t="s">
        <v>168</v>
      </c>
      <c r="C44" s="43">
        <f>Alap2_mennyiségek!B$34</f>
        <v>17302.107984000002</v>
      </c>
      <c r="D44" s="43">
        <f>Alap2_mennyiségek!C$34</f>
        <v>17302.107984000002</v>
      </c>
      <c r="E44" s="43">
        <f>Alap2_mennyiségek!D$34</f>
        <v>17302.107984000002</v>
      </c>
      <c r="F44" s="43">
        <f>Alap2_mennyiségek!E$34</f>
        <v>17302.107984000002</v>
      </c>
      <c r="G44" s="43">
        <f>Alap2_mennyiségek!F$34</f>
        <v>17302.107984000002</v>
      </c>
      <c r="H44" s="43">
        <f>Alap2_mennyiségek!G$34</f>
        <v>17302.107984000002</v>
      </c>
      <c r="I44" s="43">
        <f>Alap2_mennyiségek!H$34</f>
        <v>17302.107984000002</v>
      </c>
      <c r="J44" s="43">
        <f>Alap2_mennyiségek!I$34</f>
        <v>17302.107984000002</v>
      </c>
      <c r="K44" s="43">
        <f>Alap2_mennyiségek!J$34</f>
        <v>17302.107984000002</v>
      </c>
      <c r="L44" s="43">
        <f>Alap2_mennyiségek!K$34</f>
        <v>17302.107984000002</v>
      </c>
      <c r="M44" s="43">
        <f>Alap2_mennyiségek!L$34</f>
        <v>17302.107984000002</v>
      </c>
      <c r="N44" s="43">
        <f>Alap2_mennyiségek!M$34</f>
        <v>17302.107984000002</v>
      </c>
      <c r="O44" s="43">
        <f>Alap2_mennyiségek!N$34</f>
        <v>17302.107984000002</v>
      </c>
      <c r="P44" s="43">
        <f>Alap2_mennyiségek!O$34</f>
        <v>17302.107984000002</v>
      </c>
      <c r="Q44" s="43">
        <f>Alap2_mennyiségek!P$34</f>
        <v>17302.107984000002</v>
      </c>
      <c r="R44" s="43">
        <f>Alap2_mennyiségek!Q$34</f>
        <v>17302.107984000002</v>
      </c>
      <c r="S44" s="43">
        <f>Alap2_mennyiségek!R$34</f>
        <v>17302.107984000002</v>
      </c>
      <c r="T44" s="43">
        <f>Alap2_mennyiségek!S$34</f>
        <v>17302.107984000002</v>
      </c>
      <c r="U44" s="43">
        <f>Alap2_mennyiségek!T$34</f>
        <v>17302.107984000002</v>
      </c>
      <c r="V44" s="43">
        <f>Alap2_mennyiségek!U$34</f>
        <v>17302.107984000002</v>
      </c>
      <c r="W44" s="43">
        <f>Alap2_mennyiségek!V$34</f>
        <v>17302.107984000002</v>
      </c>
      <c r="X44" s="43">
        <f>Alap2_mennyiségek!W$34</f>
        <v>17302.107984000002</v>
      </c>
      <c r="Y44" s="43">
        <f>Alap2_mennyiségek!X$34</f>
        <v>17302.107984000002</v>
      </c>
      <c r="Z44" s="43">
        <f>Alap2_mennyiségek!Y$34</f>
        <v>17302.107984000002</v>
      </c>
      <c r="AA44" s="43">
        <f>Alap2_mennyiségek!Z$34</f>
        <v>17302.107984000002</v>
      </c>
      <c r="AB44" s="43">
        <f>Alap2_mennyiségek!AA$34</f>
        <v>17302.107984000002</v>
      </c>
      <c r="AC44" s="43">
        <f>Alap2_mennyiségek!AB$34</f>
        <v>17302.107984000002</v>
      </c>
      <c r="AD44" s="43">
        <f>Alap2_mennyiségek!AC$34</f>
        <v>17302.107984000002</v>
      </c>
      <c r="AE44" s="43">
        <f>Alap2_mennyiségek!AD$34</f>
        <v>17302.107984000002</v>
      </c>
      <c r="AF44" s="43">
        <f>Alap2_mennyiségek!AE$34</f>
        <v>17302.107984000002</v>
      </c>
    </row>
    <row r="45" spans="2:32">
      <c r="B45" s="77" t="s">
        <v>83</v>
      </c>
      <c r="C45" s="43">
        <f>Alap2_mennyiségek!B$50</f>
        <v>108012.59246260001</v>
      </c>
      <c r="D45" s="43">
        <f>Alap2_mennyiségek!C$50</f>
        <v>108012.59246260001</v>
      </c>
      <c r="E45" s="43">
        <f>Alap2_mennyiségek!D$50</f>
        <v>108012.59246260001</v>
      </c>
      <c r="F45" s="43">
        <f>Alap2_mennyiségek!E$50</f>
        <v>108012.59246260001</v>
      </c>
      <c r="G45" s="43">
        <f>Alap2_mennyiségek!F$50</f>
        <v>108012.59246260001</v>
      </c>
      <c r="H45" s="43">
        <f>Alap2_mennyiségek!G$50</f>
        <v>108012.59246260001</v>
      </c>
      <c r="I45" s="43">
        <f>Alap2_mennyiségek!H$50</f>
        <v>108012.59246260001</v>
      </c>
      <c r="J45" s="43">
        <f>Alap2_mennyiségek!I$50</f>
        <v>108012.59246260001</v>
      </c>
      <c r="K45" s="43">
        <f>Alap2_mennyiségek!J$50</f>
        <v>108012.59246260001</v>
      </c>
      <c r="L45" s="43">
        <f>Alap2_mennyiségek!K$50</f>
        <v>108012.59246260001</v>
      </c>
      <c r="M45" s="43">
        <f>Alap2_mennyiségek!L$50</f>
        <v>108012.59246260001</v>
      </c>
      <c r="N45" s="43">
        <f>Alap2_mennyiségek!M$50</f>
        <v>108012.59246260001</v>
      </c>
      <c r="O45" s="43">
        <f>Alap2_mennyiségek!N$50</f>
        <v>108012.59246260001</v>
      </c>
      <c r="P45" s="43">
        <f>Alap2_mennyiségek!O$50</f>
        <v>108012.59246260001</v>
      </c>
      <c r="Q45" s="43">
        <f>Alap2_mennyiségek!P$50</f>
        <v>108012.59246260001</v>
      </c>
      <c r="R45" s="43">
        <f>Alap2_mennyiségek!Q$50</f>
        <v>108012.59246260001</v>
      </c>
      <c r="S45" s="43">
        <f>Alap2_mennyiségek!R$50</f>
        <v>108012.59246260001</v>
      </c>
      <c r="T45" s="43">
        <f>Alap2_mennyiségek!S$50</f>
        <v>108012.59246260001</v>
      </c>
      <c r="U45" s="43">
        <f>Alap2_mennyiségek!T$50</f>
        <v>108012.59246260001</v>
      </c>
      <c r="V45" s="43">
        <f>Alap2_mennyiségek!U$50</f>
        <v>108012.59246260001</v>
      </c>
      <c r="W45" s="43">
        <f>Alap2_mennyiségek!V$50</f>
        <v>108012.59246260001</v>
      </c>
      <c r="X45" s="43">
        <f>Alap2_mennyiségek!W$50</f>
        <v>108012.59246260001</v>
      </c>
      <c r="Y45" s="43">
        <f>Alap2_mennyiségek!X$50</f>
        <v>108012.59246260001</v>
      </c>
      <c r="Z45" s="43">
        <f>Alap2_mennyiségek!Y$50</f>
        <v>108012.59246260001</v>
      </c>
      <c r="AA45" s="43">
        <f>Alap2_mennyiségek!Z$50</f>
        <v>108012.59246260001</v>
      </c>
      <c r="AB45" s="43">
        <f>Alap2_mennyiségek!AA$50</f>
        <v>108012.59246260001</v>
      </c>
      <c r="AC45" s="43">
        <f>Alap2_mennyiségek!AB$50</f>
        <v>108012.59246260001</v>
      </c>
      <c r="AD45" s="43">
        <f>Alap2_mennyiségek!AC$50</f>
        <v>108012.59246260001</v>
      </c>
      <c r="AE45" s="43">
        <f>Alap2_mennyiségek!AD$50</f>
        <v>108012.59246260001</v>
      </c>
      <c r="AF45" s="43">
        <f>Alap2_mennyiségek!AE$50</f>
        <v>108012.59246260001</v>
      </c>
    </row>
    <row r="46" spans="2:32">
      <c r="B46" s="83" t="s">
        <v>82</v>
      </c>
      <c r="C46" s="43">
        <f>Alap2_mennyiségek!B$31</f>
        <v>0</v>
      </c>
      <c r="D46" s="43">
        <f>Alap2_mennyiségek!C$31</f>
        <v>0</v>
      </c>
      <c r="E46" s="43">
        <f>Alap2_mennyiségek!D$31</f>
        <v>0</v>
      </c>
      <c r="F46" s="43">
        <f>Alap2_mennyiségek!E$31</f>
        <v>0</v>
      </c>
      <c r="G46" s="43">
        <f>Alap2_mennyiségek!F$31</f>
        <v>0</v>
      </c>
      <c r="H46" s="43">
        <f>Alap2_mennyiségek!G$31</f>
        <v>0</v>
      </c>
      <c r="I46" s="43">
        <f>Alap2_mennyiségek!H$31</f>
        <v>0</v>
      </c>
      <c r="J46" s="43">
        <f>Alap2_mennyiségek!I$31</f>
        <v>0</v>
      </c>
      <c r="K46" s="43">
        <f>Alap2_mennyiségek!J$31</f>
        <v>0</v>
      </c>
      <c r="L46" s="43">
        <f>Alap2_mennyiségek!K$31</f>
        <v>0</v>
      </c>
      <c r="M46" s="43">
        <f>Alap2_mennyiségek!L$31</f>
        <v>0</v>
      </c>
      <c r="N46" s="43">
        <f>Alap2_mennyiségek!M$31</f>
        <v>0</v>
      </c>
      <c r="O46" s="43">
        <f>Alap2_mennyiségek!N$31</f>
        <v>0</v>
      </c>
      <c r="P46" s="43">
        <f>Alap2_mennyiségek!O$31</f>
        <v>0</v>
      </c>
      <c r="Q46" s="43">
        <f>Alap2_mennyiségek!P$31</f>
        <v>0</v>
      </c>
      <c r="R46" s="43">
        <f>Alap2_mennyiségek!Q$31</f>
        <v>0</v>
      </c>
      <c r="S46" s="43">
        <f>Alap2_mennyiségek!R$31</f>
        <v>0</v>
      </c>
      <c r="T46" s="43">
        <f>Alap2_mennyiségek!S$31</f>
        <v>0</v>
      </c>
      <c r="U46" s="43">
        <f>Alap2_mennyiségek!T$31</f>
        <v>0</v>
      </c>
      <c r="V46" s="43">
        <f>Alap2_mennyiségek!U$31</f>
        <v>0</v>
      </c>
      <c r="W46" s="43">
        <f>Alap2_mennyiségek!V$31</f>
        <v>0</v>
      </c>
      <c r="X46" s="43">
        <f>Alap2_mennyiségek!W$31</f>
        <v>0</v>
      </c>
      <c r="Y46" s="43">
        <f>Alap2_mennyiségek!X$31</f>
        <v>0</v>
      </c>
      <c r="Z46" s="43">
        <f>Alap2_mennyiségek!Y$31</f>
        <v>0</v>
      </c>
      <c r="AA46" s="43">
        <f>Alap2_mennyiségek!Z$31</f>
        <v>0</v>
      </c>
      <c r="AB46" s="43">
        <f>Alap2_mennyiségek!AA$31</f>
        <v>0</v>
      </c>
      <c r="AC46" s="43">
        <f>Alap2_mennyiségek!AB$31</f>
        <v>0</v>
      </c>
      <c r="AD46" s="43">
        <f>Alap2_mennyiségek!AC$31</f>
        <v>0</v>
      </c>
      <c r="AE46" s="43">
        <f>Alap2_mennyiségek!AD$31</f>
        <v>0</v>
      </c>
      <c r="AF46" s="43">
        <f>Alap2_mennyiségek!AE$31</f>
        <v>0</v>
      </c>
    </row>
    <row r="47" spans="2:32">
      <c r="B47" s="83" t="s">
        <v>81</v>
      </c>
      <c r="C47" s="43">
        <f>Alap2_mennyiségek!B$41</f>
        <v>108012.59246260001</v>
      </c>
      <c r="D47" s="43">
        <f>Alap2_mennyiségek!C$41</f>
        <v>108012.59246260001</v>
      </c>
      <c r="E47" s="43">
        <f>Alap2_mennyiségek!D$41</f>
        <v>108012.59246260001</v>
      </c>
      <c r="F47" s="43">
        <f>Alap2_mennyiségek!E$41</f>
        <v>108012.59246260001</v>
      </c>
      <c r="G47" s="43">
        <f>Alap2_mennyiségek!F$41</f>
        <v>108012.59246260001</v>
      </c>
      <c r="H47" s="43">
        <f>Alap2_mennyiségek!G$41</f>
        <v>108012.59246260001</v>
      </c>
      <c r="I47" s="43">
        <f>Alap2_mennyiségek!H$41</f>
        <v>108012.59246260001</v>
      </c>
      <c r="J47" s="43">
        <f>Alap2_mennyiségek!I$41</f>
        <v>108012.59246260001</v>
      </c>
      <c r="K47" s="43">
        <f>Alap2_mennyiségek!J$41</f>
        <v>108012.59246260001</v>
      </c>
      <c r="L47" s="43">
        <f>Alap2_mennyiségek!K$41</f>
        <v>108012.59246260001</v>
      </c>
      <c r="M47" s="43">
        <f>Alap2_mennyiségek!L$41</f>
        <v>108012.59246260001</v>
      </c>
      <c r="N47" s="43">
        <f>Alap2_mennyiségek!M$41</f>
        <v>108012.59246260001</v>
      </c>
      <c r="O47" s="43">
        <f>Alap2_mennyiségek!N$41</f>
        <v>108012.59246260001</v>
      </c>
      <c r="P47" s="43">
        <f>Alap2_mennyiségek!O$41</f>
        <v>108012.59246260001</v>
      </c>
      <c r="Q47" s="43">
        <f>Alap2_mennyiségek!P$41</f>
        <v>108012.59246260001</v>
      </c>
      <c r="R47" s="43">
        <f>Alap2_mennyiségek!Q$41</f>
        <v>108012.59246260001</v>
      </c>
      <c r="S47" s="43">
        <f>Alap2_mennyiségek!R$41</f>
        <v>108012.59246260001</v>
      </c>
      <c r="T47" s="43">
        <f>Alap2_mennyiségek!S$41</f>
        <v>108012.59246260001</v>
      </c>
      <c r="U47" s="43">
        <f>Alap2_mennyiségek!T$41</f>
        <v>108012.59246260001</v>
      </c>
      <c r="V47" s="43">
        <f>Alap2_mennyiségek!U$41</f>
        <v>108012.59246260001</v>
      </c>
      <c r="W47" s="43">
        <f>Alap2_mennyiségek!V$41</f>
        <v>108012.59246260001</v>
      </c>
      <c r="X47" s="43">
        <f>Alap2_mennyiségek!W$41</f>
        <v>108012.59246260001</v>
      </c>
      <c r="Y47" s="43">
        <f>Alap2_mennyiségek!X$41</f>
        <v>108012.59246260001</v>
      </c>
      <c r="Z47" s="43">
        <f>Alap2_mennyiségek!Y$41</f>
        <v>108012.59246260001</v>
      </c>
      <c r="AA47" s="43">
        <f>Alap2_mennyiségek!Z$41</f>
        <v>108012.59246260001</v>
      </c>
      <c r="AB47" s="43">
        <f>Alap2_mennyiségek!AA$41</f>
        <v>108012.59246260001</v>
      </c>
      <c r="AC47" s="43">
        <f>Alap2_mennyiségek!AB$41</f>
        <v>108012.59246260001</v>
      </c>
      <c r="AD47" s="43">
        <f>Alap2_mennyiségek!AC$41</f>
        <v>108012.59246260001</v>
      </c>
      <c r="AE47" s="43">
        <f>Alap2_mennyiségek!AD$41</f>
        <v>108012.59246260001</v>
      </c>
      <c r="AF47" s="43">
        <f>Alap2_mennyiségek!AE$41</f>
        <v>108012.59246260001</v>
      </c>
    </row>
    <row r="48" spans="2:32">
      <c r="B48" s="29" t="s">
        <v>80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2:32">
      <c r="B49" s="29" t="s">
        <v>79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2:32">
      <c r="B50" s="77" t="s">
        <v>78</v>
      </c>
      <c r="C50" s="43">
        <f>Alap2_mennyiségek!B$7</f>
        <v>3332.3604</v>
      </c>
      <c r="D50" s="43">
        <f>Alap2_mennyiségek!C$7</f>
        <v>3332.3604</v>
      </c>
      <c r="E50" s="43">
        <f>Alap2_mennyiségek!D$7</f>
        <v>3332.3604</v>
      </c>
      <c r="F50" s="43">
        <f>Alap2_mennyiségek!E$7</f>
        <v>3332.3604</v>
      </c>
      <c r="G50" s="43">
        <f>Alap2_mennyiségek!F$7</f>
        <v>3332.3604</v>
      </c>
      <c r="H50" s="43">
        <f>Alap2_mennyiségek!G$7</f>
        <v>3332.3604</v>
      </c>
      <c r="I50" s="43">
        <f>Alap2_mennyiségek!H$7</f>
        <v>3332.3604</v>
      </c>
      <c r="J50" s="43">
        <f>Alap2_mennyiségek!I$7</f>
        <v>3332.3604</v>
      </c>
      <c r="K50" s="43">
        <f>Alap2_mennyiségek!J$7</f>
        <v>3332.3604</v>
      </c>
      <c r="L50" s="43">
        <f>Alap2_mennyiségek!K$7</f>
        <v>3332.3604</v>
      </c>
      <c r="M50" s="43">
        <f>Alap2_mennyiségek!L$7</f>
        <v>3332.3604</v>
      </c>
      <c r="N50" s="43">
        <f>Alap2_mennyiségek!M$7</f>
        <v>3332.3604</v>
      </c>
      <c r="O50" s="43">
        <f>Alap2_mennyiségek!N$7</f>
        <v>3332.3604</v>
      </c>
      <c r="P50" s="43">
        <f>Alap2_mennyiségek!O$7</f>
        <v>3332.3604</v>
      </c>
      <c r="Q50" s="43">
        <f>Alap2_mennyiségek!P$7</f>
        <v>3332.3604</v>
      </c>
      <c r="R50" s="43">
        <f>Alap2_mennyiségek!Q$7</f>
        <v>3332.3604</v>
      </c>
      <c r="S50" s="43">
        <f>Alap2_mennyiségek!R$7</f>
        <v>3332.3604</v>
      </c>
      <c r="T50" s="43">
        <f>Alap2_mennyiségek!S$7</f>
        <v>3332.3604</v>
      </c>
      <c r="U50" s="43">
        <f>Alap2_mennyiségek!T$7</f>
        <v>3332.3604</v>
      </c>
      <c r="V50" s="43">
        <f>Alap2_mennyiségek!U$7</f>
        <v>3332.3604</v>
      </c>
      <c r="W50" s="43">
        <f>Alap2_mennyiségek!V$7</f>
        <v>3332.3604</v>
      </c>
      <c r="X50" s="43">
        <f>Alap2_mennyiségek!W$7</f>
        <v>3332.3604</v>
      </c>
      <c r="Y50" s="43">
        <f>Alap2_mennyiségek!X$7</f>
        <v>3332.3604</v>
      </c>
      <c r="Z50" s="43">
        <f>Alap2_mennyiségek!Y$7</f>
        <v>3332.3604</v>
      </c>
      <c r="AA50" s="43">
        <f>Alap2_mennyiségek!Z$7</f>
        <v>3332.3604</v>
      </c>
      <c r="AB50" s="43">
        <f>Alap2_mennyiségek!AA$7</f>
        <v>3332.3604</v>
      </c>
      <c r="AC50" s="43">
        <f>Alap2_mennyiségek!AB$7</f>
        <v>3332.3604</v>
      </c>
      <c r="AD50" s="43">
        <f>Alap2_mennyiségek!AC$7</f>
        <v>3332.3604</v>
      </c>
      <c r="AE50" s="43">
        <f>Alap2_mennyiségek!AD$7</f>
        <v>3332.3604</v>
      </c>
      <c r="AF50" s="43">
        <f>Alap2_mennyiségek!AE$7</f>
        <v>3332.3604</v>
      </c>
    </row>
    <row r="51" spans="2:32">
      <c r="B51" s="77" t="s">
        <v>170</v>
      </c>
      <c r="C51" s="43">
        <f>Alap2_mennyiségek!B$9</f>
        <v>3172.1496000000002</v>
      </c>
      <c r="D51" s="43">
        <f>Alap2_mennyiségek!C$9</f>
        <v>3172.1496000000002</v>
      </c>
      <c r="E51" s="43">
        <f>Alap2_mennyiségek!D$9</f>
        <v>3172.1496000000002</v>
      </c>
      <c r="F51" s="43">
        <f>Alap2_mennyiségek!E$9</f>
        <v>3172.1496000000002</v>
      </c>
      <c r="G51" s="43">
        <f>Alap2_mennyiségek!F$9</f>
        <v>3172.1496000000002</v>
      </c>
      <c r="H51" s="43">
        <f>Alap2_mennyiségek!G$9</f>
        <v>3172.1496000000002</v>
      </c>
      <c r="I51" s="43">
        <f>Alap2_mennyiségek!H$9</f>
        <v>3172.1496000000002</v>
      </c>
      <c r="J51" s="43">
        <f>Alap2_mennyiségek!I$9</f>
        <v>3172.1496000000002</v>
      </c>
      <c r="K51" s="43">
        <f>Alap2_mennyiségek!J$9</f>
        <v>3172.1496000000002</v>
      </c>
      <c r="L51" s="43">
        <f>Alap2_mennyiségek!K$9</f>
        <v>3172.1496000000002</v>
      </c>
      <c r="M51" s="43">
        <f>Alap2_mennyiségek!L$9</f>
        <v>3172.1496000000002</v>
      </c>
      <c r="N51" s="43">
        <f>Alap2_mennyiségek!M$9</f>
        <v>3172.1496000000002</v>
      </c>
      <c r="O51" s="43">
        <f>Alap2_mennyiségek!N$9</f>
        <v>3172.1496000000002</v>
      </c>
      <c r="P51" s="43">
        <f>Alap2_mennyiségek!O$9</f>
        <v>3172.1496000000002</v>
      </c>
      <c r="Q51" s="43">
        <f>Alap2_mennyiségek!P$9</f>
        <v>3172.1496000000002</v>
      </c>
      <c r="R51" s="43">
        <f>Alap2_mennyiségek!Q$9</f>
        <v>3172.1496000000002</v>
      </c>
      <c r="S51" s="43">
        <f>Alap2_mennyiségek!R$9</f>
        <v>3172.1496000000002</v>
      </c>
      <c r="T51" s="43">
        <f>Alap2_mennyiségek!S$9</f>
        <v>3172.1496000000002</v>
      </c>
      <c r="U51" s="43">
        <f>Alap2_mennyiségek!T$9</f>
        <v>3172.1496000000002</v>
      </c>
      <c r="V51" s="43">
        <f>Alap2_mennyiségek!U$9</f>
        <v>3172.1496000000002</v>
      </c>
      <c r="W51" s="43">
        <f>Alap2_mennyiségek!V$9</f>
        <v>3172.1496000000002</v>
      </c>
      <c r="X51" s="43">
        <f>Alap2_mennyiségek!W$9</f>
        <v>3172.1496000000002</v>
      </c>
      <c r="Y51" s="43">
        <f>Alap2_mennyiségek!X$9</f>
        <v>3172.1496000000002</v>
      </c>
      <c r="Z51" s="43">
        <f>Alap2_mennyiségek!Y$9</f>
        <v>3172.1496000000002</v>
      </c>
      <c r="AA51" s="43">
        <f>Alap2_mennyiségek!Z$9</f>
        <v>3172.1496000000002</v>
      </c>
      <c r="AB51" s="43">
        <f>Alap2_mennyiségek!AA$9</f>
        <v>3172.1496000000002</v>
      </c>
      <c r="AC51" s="43">
        <f>Alap2_mennyiségek!AB$9</f>
        <v>3172.1496000000002</v>
      </c>
      <c r="AD51" s="43">
        <f>Alap2_mennyiségek!AC$9</f>
        <v>3172.1496000000002</v>
      </c>
      <c r="AE51" s="43">
        <f>Alap2_mennyiségek!AD$9</f>
        <v>3172.1496000000002</v>
      </c>
      <c r="AF51" s="43">
        <f>Alap2_mennyiségek!AE$9</f>
        <v>3172.1496000000002</v>
      </c>
    </row>
    <row r="52" spans="2:32">
      <c r="B52" s="77" t="s">
        <v>77</v>
      </c>
      <c r="C52" s="43">
        <f>Alap2_mennyiségek!B$11</f>
        <v>3011.9387999999999</v>
      </c>
      <c r="D52" s="43">
        <f>Alap2_mennyiségek!C$11</f>
        <v>3011.9387999999999</v>
      </c>
      <c r="E52" s="43">
        <f>Alap2_mennyiségek!D$11</f>
        <v>3011.9387999999999</v>
      </c>
      <c r="F52" s="43">
        <f>Alap2_mennyiségek!E$11</f>
        <v>3011.9387999999999</v>
      </c>
      <c r="G52" s="43">
        <f>Alap2_mennyiségek!F$11</f>
        <v>3011.9387999999999</v>
      </c>
      <c r="H52" s="43">
        <f>Alap2_mennyiségek!G$11</f>
        <v>3011.9387999999999</v>
      </c>
      <c r="I52" s="43">
        <f>Alap2_mennyiségek!H$11</f>
        <v>3011.9387999999999</v>
      </c>
      <c r="J52" s="43">
        <f>Alap2_mennyiségek!I$11</f>
        <v>3011.9387999999999</v>
      </c>
      <c r="K52" s="43">
        <f>Alap2_mennyiségek!J$11</f>
        <v>3011.9387999999999</v>
      </c>
      <c r="L52" s="43">
        <f>Alap2_mennyiségek!K$11</f>
        <v>3011.9387999999999</v>
      </c>
      <c r="M52" s="43">
        <f>Alap2_mennyiségek!L$11</f>
        <v>3011.9387999999999</v>
      </c>
      <c r="N52" s="43">
        <f>Alap2_mennyiségek!M$11</f>
        <v>3011.9387999999999</v>
      </c>
      <c r="O52" s="43">
        <f>Alap2_mennyiségek!N$11</f>
        <v>3011.9387999999999</v>
      </c>
      <c r="P52" s="43">
        <f>Alap2_mennyiségek!O$11</f>
        <v>3011.9387999999999</v>
      </c>
      <c r="Q52" s="43">
        <f>Alap2_mennyiségek!P$11</f>
        <v>3011.9387999999999</v>
      </c>
      <c r="R52" s="43">
        <f>Alap2_mennyiségek!Q$11</f>
        <v>3011.9387999999999</v>
      </c>
      <c r="S52" s="43">
        <f>Alap2_mennyiségek!R$11</f>
        <v>3011.9387999999999</v>
      </c>
      <c r="T52" s="43">
        <f>Alap2_mennyiségek!S$11</f>
        <v>3011.9387999999999</v>
      </c>
      <c r="U52" s="43">
        <f>Alap2_mennyiségek!T$11</f>
        <v>3011.9387999999999</v>
      </c>
      <c r="V52" s="43">
        <f>Alap2_mennyiségek!U$11</f>
        <v>3011.9387999999999</v>
      </c>
      <c r="W52" s="43">
        <f>Alap2_mennyiségek!V$11</f>
        <v>3011.9387999999999</v>
      </c>
      <c r="X52" s="43">
        <f>Alap2_mennyiségek!W$11</f>
        <v>3011.9387999999999</v>
      </c>
      <c r="Y52" s="43">
        <f>Alap2_mennyiségek!X$11</f>
        <v>3011.9387999999999</v>
      </c>
      <c r="Z52" s="43">
        <f>Alap2_mennyiségek!Y$11</f>
        <v>3011.9387999999999</v>
      </c>
      <c r="AA52" s="43">
        <f>Alap2_mennyiségek!Z$11</f>
        <v>3011.9387999999999</v>
      </c>
      <c r="AB52" s="43">
        <f>Alap2_mennyiségek!AA$11</f>
        <v>3011.9387999999999</v>
      </c>
      <c r="AC52" s="43">
        <f>Alap2_mennyiségek!AB$11</f>
        <v>3011.9387999999999</v>
      </c>
      <c r="AD52" s="43">
        <f>Alap2_mennyiségek!AC$11</f>
        <v>3011.9387999999999</v>
      </c>
      <c r="AE52" s="43">
        <f>Alap2_mennyiségek!AD$11</f>
        <v>3011.9387999999999</v>
      </c>
      <c r="AF52" s="43">
        <f>Alap2_mennyiségek!AE$11</f>
        <v>3011.9387999999999</v>
      </c>
    </row>
    <row r="53" spans="2:32">
      <c r="B53" s="77" t="s">
        <v>171</v>
      </c>
      <c r="C53" s="43">
        <f>Alap2_mennyiségek!B$13</f>
        <v>3172.1496000000002</v>
      </c>
      <c r="D53" s="43">
        <f>Alap2_mennyiségek!C$13</f>
        <v>3172.1496000000002</v>
      </c>
      <c r="E53" s="43">
        <f>Alap2_mennyiségek!D$13</f>
        <v>3172.1496000000002</v>
      </c>
      <c r="F53" s="43">
        <f>Alap2_mennyiségek!E$13</f>
        <v>3172.1496000000002</v>
      </c>
      <c r="G53" s="43">
        <f>Alap2_mennyiségek!F$13</f>
        <v>3172.1496000000002</v>
      </c>
      <c r="H53" s="43">
        <f>Alap2_mennyiségek!G$13</f>
        <v>3172.1496000000002</v>
      </c>
      <c r="I53" s="43">
        <f>Alap2_mennyiségek!H$13</f>
        <v>3172.1496000000002</v>
      </c>
      <c r="J53" s="43">
        <f>Alap2_mennyiségek!I$13</f>
        <v>3172.1496000000002</v>
      </c>
      <c r="K53" s="43">
        <f>Alap2_mennyiségek!J$13</f>
        <v>3172.1496000000002</v>
      </c>
      <c r="L53" s="43">
        <f>Alap2_mennyiségek!K$13</f>
        <v>3172.1496000000002</v>
      </c>
      <c r="M53" s="43">
        <f>Alap2_mennyiségek!L$13</f>
        <v>3172.1496000000002</v>
      </c>
      <c r="N53" s="43">
        <f>Alap2_mennyiségek!M$13</f>
        <v>3172.1496000000002</v>
      </c>
      <c r="O53" s="43">
        <f>Alap2_mennyiségek!N$13</f>
        <v>3172.1496000000002</v>
      </c>
      <c r="P53" s="43">
        <f>Alap2_mennyiségek!O$13</f>
        <v>3172.1496000000002</v>
      </c>
      <c r="Q53" s="43">
        <f>Alap2_mennyiségek!P$13</f>
        <v>3172.1496000000002</v>
      </c>
      <c r="R53" s="43">
        <f>Alap2_mennyiségek!Q$13</f>
        <v>3172.1496000000002</v>
      </c>
      <c r="S53" s="43">
        <f>Alap2_mennyiségek!R$13</f>
        <v>3172.1496000000002</v>
      </c>
      <c r="T53" s="43">
        <f>Alap2_mennyiségek!S$13</f>
        <v>3172.1496000000002</v>
      </c>
      <c r="U53" s="43">
        <f>Alap2_mennyiségek!T$13</f>
        <v>3172.1496000000002</v>
      </c>
      <c r="V53" s="43">
        <f>Alap2_mennyiségek!U$13</f>
        <v>3172.1496000000002</v>
      </c>
      <c r="W53" s="43">
        <f>Alap2_mennyiségek!V$13</f>
        <v>3172.1496000000002</v>
      </c>
      <c r="X53" s="43">
        <f>Alap2_mennyiségek!W$13</f>
        <v>3172.1496000000002</v>
      </c>
      <c r="Y53" s="43">
        <f>Alap2_mennyiségek!X$13</f>
        <v>3172.1496000000002</v>
      </c>
      <c r="Z53" s="43">
        <f>Alap2_mennyiségek!Y$13</f>
        <v>3172.1496000000002</v>
      </c>
      <c r="AA53" s="43">
        <f>Alap2_mennyiségek!Z$13</f>
        <v>3172.1496000000002</v>
      </c>
      <c r="AB53" s="43">
        <f>Alap2_mennyiségek!AA$13</f>
        <v>3172.1496000000002</v>
      </c>
      <c r="AC53" s="43">
        <f>Alap2_mennyiségek!AB$13</f>
        <v>3172.1496000000002</v>
      </c>
      <c r="AD53" s="43">
        <f>Alap2_mennyiségek!AC$13</f>
        <v>3172.1496000000002</v>
      </c>
      <c r="AE53" s="43">
        <f>Alap2_mennyiségek!AD$13</f>
        <v>3172.1496000000002</v>
      </c>
      <c r="AF53" s="43">
        <f>Alap2_mennyiségek!AE$13</f>
        <v>3172.1496000000002</v>
      </c>
    </row>
    <row r="54" spans="2:32">
      <c r="B54" s="40" t="s">
        <v>172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2:32">
      <c r="B55" s="77" t="s">
        <v>42</v>
      </c>
      <c r="C55" s="43">
        <f>SUM(Alap2_mennyiségek!B$37:B$39)</f>
        <v>0</v>
      </c>
      <c r="D55" s="43">
        <f>SUM(Alap2_mennyiségek!C$37:C$39)</f>
        <v>0</v>
      </c>
      <c r="E55" s="43">
        <f>SUM(Alap2_mennyiségek!D$37:D$39)</f>
        <v>0</v>
      </c>
      <c r="F55" s="43">
        <f>SUM(Alap2_mennyiségek!E$37:E$39)</f>
        <v>0</v>
      </c>
      <c r="G55" s="43">
        <f>SUM(Alap2_mennyiségek!F$37:F$39)</f>
        <v>0</v>
      </c>
      <c r="H55" s="43">
        <f>SUM(Alap2_mennyiségek!G$37:G$39)</f>
        <v>0</v>
      </c>
      <c r="I55" s="43">
        <f>SUM(Alap2_mennyiségek!H$37:H$39)</f>
        <v>0</v>
      </c>
      <c r="J55" s="43">
        <f>SUM(Alap2_mennyiségek!I$37:I$39)</f>
        <v>0</v>
      </c>
      <c r="K55" s="43">
        <f>SUM(Alap2_mennyiségek!J$37:J$39)</f>
        <v>0</v>
      </c>
      <c r="L55" s="43">
        <f>SUM(Alap2_mennyiségek!K$37:K$39)</f>
        <v>0</v>
      </c>
      <c r="M55" s="43">
        <f>SUM(Alap2_mennyiségek!L$37:L$39)</f>
        <v>0</v>
      </c>
      <c r="N55" s="43">
        <f>SUM(Alap2_mennyiségek!M$37:M$39)</f>
        <v>0</v>
      </c>
      <c r="O55" s="43">
        <f>SUM(Alap2_mennyiségek!N$37:N$39)</f>
        <v>0</v>
      </c>
      <c r="P55" s="43">
        <f>SUM(Alap2_mennyiségek!O$37:O$39)</f>
        <v>0</v>
      </c>
      <c r="Q55" s="43">
        <f>SUM(Alap2_mennyiségek!P$37:P$39)</f>
        <v>0</v>
      </c>
      <c r="R55" s="43">
        <f>SUM(Alap2_mennyiségek!Q$37:Q$39)</f>
        <v>0</v>
      </c>
      <c r="S55" s="43">
        <f>SUM(Alap2_mennyiségek!R$37:R$39)</f>
        <v>0</v>
      </c>
      <c r="T55" s="43">
        <f>SUM(Alap2_mennyiségek!S$37:S$39)</f>
        <v>0</v>
      </c>
      <c r="U55" s="43">
        <f>SUM(Alap2_mennyiségek!T$37:T$39)</f>
        <v>0</v>
      </c>
      <c r="V55" s="43">
        <f>SUM(Alap2_mennyiségek!U$37:U$39)</f>
        <v>0</v>
      </c>
      <c r="W55" s="43">
        <f>SUM(Alap2_mennyiségek!V$37:V$39)</f>
        <v>0</v>
      </c>
      <c r="X55" s="43">
        <f>SUM(Alap2_mennyiségek!W$37:W$39)</f>
        <v>0</v>
      </c>
      <c r="Y55" s="43">
        <f>SUM(Alap2_mennyiségek!X$37:X$39)</f>
        <v>0</v>
      </c>
      <c r="Z55" s="43">
        <f>SUM(Alap2_mennyiségek!Y$37:Y$39)</f>
        <v>0</v>
      </c>
      <c r="AA55" s="43">
        <f>SUM(Alap2_mennyiségek!Z$37:Z$39)</f>
        <v>0</v>
      </c>
      <c r="AB55" s="43">
        <f>SUM(Alap2_mennyiségek!AA$37:AA$39)</f>
        <v>0</v>
      </c>
      <c r="AC55" s="43">
        <f>SUM(Alap2_mennyiségek!AB$37:AB$39)</f>
        <v>0</v>
      </c>
      <c r="AD55" s="43">
        <f>SUM(Alap2_mennyiségek!AC$37:AC$39)</f>
        <v>0</v>
      </c>
      <c r="AE55" s="43">
        <f>SUM(Alap2_mennyiségek!AD$37:AD$39)</f>
        <v>0</v>
      </c>
      <c r="AF55" s="43">
        <f>SUM(Alap2_mennyiségek!AE$37:AE$39)</f>
        <v>0</v>
      </c>
    </row>
    <row r="56" spans="2:32">
      <c r="B56" s="77" t="s">
        <v>173</v>
      </c>
      <c r="C56" s="43">
        <f>Alap2_mennyiségek!B$35</f>
        <v>261.57750540000001</v>
      </c>
      <c r="D56" s="43">
        <f>Alap2_mennyiségek!C$35</f>
        <v>261.57750540000001</v>
      </c>
      <c r="E56" s="43">
        <f>Alap2_mennyiségek!D$35</f>
        <v>261.57750540000001</v>
      </c>
      <c r="F56" s="43">
        <f>Alap2_mennyiségek!E$35</f>
        <v>261.57750540000001</v>
      </c>
      <c r="G56" s="43">
        <f>Alap2_mennyiségek!F$35</f>
        <v>261.57750540000001</v>
      </c>
      <c r="H56" s="43">
        <f>Alap2_mennyiségek!G$35</f>
        <v>261.57750540000001</v>
      </c>
      <c r="I56" s="43">
        <f>Alap2_mennyiségek!H$35</f>
        <v>261.57750540000001</v>
      </c>
      <c r="J56" s="43">
        <f>Alap2_mennyiségek!I$35</f>
        <v>261.57750540000001</v>
      </c>
      <c r="K56" s="43">
        <f>Alap2_mennyiségek!J$35</f>
        <v>261.57750540000001</v>
      </c>
      <c r="L56" s="43">
        <f>Alap2_mennyiségek!K$35</f>
        <v>261.57750540000001</v>
      </c>
      <c r="M56" s="43">
        <f>Alap2_mennyiségek!L$35</f>
        <v>261.57750540000001</v>
      </c>
      <c r="N56" s="43">
        <f>Alap2_mennyiségek!M$35</f>
        <v>261.57750540000001</v>
      </c>
      <c r="O56" s="43">
        <f>Alap2_mennyiségek!N$35</f>
        <v>261.57750540000001</v>
      </c>
      <c r="P56" s="43">
        <f>Alap2_mennyiségek!O$35</f>
        <v>261.57750540000001</v>
      </c>
      <c r="Q56" s="43">
        <f>Alap2_mennyiségek!P$35</f>
        <v>261.57750540000001</v>
      </c>
      <c r="R56" s="43">
        <f>Alap2_mennyiségek!Q$35</f>
        <v>261.57750540000001</v>
      </c>
      <c r="S56" s="43">
        <f>Alap2_mennyiségek!R$35</f>
        <v>261.57750540000001</v>
      </c>
      <c r="T56" s="43">
        <f>Alap2_mennyiségek!S$35</f>
        <v>261.57750540000001</v>
      </c>
      <c r="U56" s="43">
        <f>Alap2_mennyiségek!T$35</f>
        <v>261.57750540000001</v>
      </c>
      <c r="V56" s="43">
        <f>Alap2_mennyiségek!U$35</f>
        <v>261.57750540000001</v>
      </c>
      <c r="W56" s="43">
        <f>Alap2_mennyiségek!V$35</f>
        <v>261.57750540000001</v>
      </c>
      <c r="X56" s="43">
        <f>Alap2_mennyiségek!W$35</f>
        <v>261.57750540000001</v>
      </c>
      <c r="Y56" s="43">
        <f>Alap2_mennyiségek!X$35</f>
        <v>261.57750540000001</v>
      </c>
      <c r="Z56" s="43">
        <f>Alap2_mennyiségek!Y$35</f>
        <v>261.57750540000001</v>
      </c>
      <c r="AA56" s="43">
        <f>Alap2_mennyiségek!Z$35</f>
        <v>261.57750540000001</v>
      </c>
      <c r="AB56" s="43">
        <f>Alap2_mennyiségek!AA$35</f>
        <v>261.57750540000001</v>
      </c>
      <c r="AC56" s="43">
        <f>Alap2_mennyiségek!AB$35</f>
        <v>261.57750540000001</v>
      </c>
      <c r="AD56" s="43">
        <f>Alap2_mennyiségek!AC$35</f>
        <v>261.57750540000001</v>
      </c>
      <c r="AE56" s="43">
        <f>Alap2_mennyiségek!AD$35</f>
        <v>261.57750540000001</v>
      </c>
      <c r="AF56" s="43">
        <f>Alap2_mennyiségek!AE$35</f>
        <v>261.57750540000001</v>
      </c>
    </row>
    <row r="57" spans="2:32" ht="21">
      <c r="B57" s="84" t="s">
        <v>169</v>
      </c>
      <c r="C57" s="43">
        <f>Alap2_mennyiségek!B$34</f>
        <v>17302.107984000002</v>
      </c>
      <c r="D57" s="43">
        <f>Alap2_mennyiségek!C$34</f>
        <v>17302.107984000002</v>
      </c>
      <c r="E57" s="43">
        <f>Alap2_mennyiségek!D$34</f>
        <v>17302.107984000002</v>
      </c>
      <c r="F57" s="43">
        <f>Alap2_mennyiségek!E$34</f>
        <v>17302.107984000002</v>
      </c>
      <c r="G57" s="43">
        <f>Alap2_mennyiségek!F$34</f>
        <v>17302.107984000002</v>
      </c>
      <c r="H57" s="43">
        <f>Alap2_mennyiségek!G$34</f>
        <v>17302.107984000002</v>
      </c>
      <c r="I57" s="43">
        <f>Alap2_mennyiségek!H$34</f>
        <v>17302.107984000002</v>
      </c>
      <c r="J57" s="43">
        <f>Alap2_mennyiségek!I$34</f>
        <v>17302.107984000002</v>
      </c>
      <c r="K57" s="43">
        <f>Alap2_mennyiségek!J$34</f>
        <v>17302.107984000002</v>
      </c>
      <c r="L57" s="43">
        <f>Alap2_mennyiségek!K$34</f>
        <v>17302.107984000002</v>
      </c>
      <c r="M57" s="43">
        <f>Alap2_mennyiségek!L$34</f>
        <v>17302.107984000002</v>
      </c>
      <c r="N57" s="43">
        <f>Alap2_mennyiségek!M$34</f>
        <v>17302.107984000002</v>
      </c>
      <c r="O57" s="43">
        <f>Alap2_mennyiségek!N$34</f>
        <v>17302.107984000002</v>
      </c>
      <c r="P57" s="43">
        <f>Alap2_mennyiségek!O$34</f>
        <v>17302.107984000002</v>
      </c>
      <c r="Q57" s="43">
        <f>Alap2_mennyiségek!P$34</f>
        <v>17302.107984000002</v>
      </c>
      <c r="R57" s="43">
        <f>Alap2_mennyiségek!Q$34</f>
        <v>17302.107984000002</v>
      </c>
      <c r="S57" s="43">
        <f>Alap2_mennyiségek!R$34</f>
        <v>17302.107984000002</v>
      </c>
      <c r="T57" s="43">
        <f>Alap2_mennyiségek!S$34</f>
        <v>17302.107984000002</v>
      </c>
      <c r="U57" s="43">
        <f>Alap2_mennyiségek!T$34</f>
        <v>17302.107984000002</v>
      </c>
      <c r="V57" s="43">
        <f>Alap2_mennyiségek!U$34</f>
        <v>17302.107984000002</v>
      </c>
      <c r="W57" s="43">
        <f>Alap2_mennyiségek!V$34</f>
        <v>17302.107984000002</v>
      </c>
      <c r="X57" s="43">
        <f>Alap2_mennyiségek!W$34</f>
        <v>17302.107984000002</v>
      </c>
      <c r="Y57" s="43">
        <f>Alap2_mennyiségek!X$34</f>
        <v>17302.107984000002</v>
      </c>
      <c r="Z57" s="43">
        <f>Alap2_mennyiségek!Y$34</f>
        <v>17302.107984000002</v>
      </c>
      <c r="AA57" s="43">
        <f>Alap2_mennyiségek!Z$34</f>
        <v>17302.107984000002</v>
      </c>
      <c r="AB57" s="43">
        <f>Alap2_mennyiségek!AA$34</f>
        <v>17302.107984000002</v>
      </c>
      <c r="AC57" s="43">
        <f>Alap2_mennyiségek!AB$34</f>
        <v>17302.107984000002</v>
      </c>
      <c r="AD57" s="43">
        <f>Alap2_mennyiségek!AC$34</f>
        <v>17302.107984000002</v>
      </c>
      <c r="AE57" s="43">
        <f>Alap2_mennyiségek!AD$34</f>
        <v>17302.107984000002</v>
      </c>
      <c r="AF57" s="43">
        <f>Alap2_mennyiségek!AE$34</f>
        <v>17302.107984000002</v>
      </c>
    </row>
    <row r="59" spans="2:32" ht="21">
      <c r="B59" s="147" t="s">
        <v>177</v>
      </c>
    </row>
    <row r="61" spans="2:32">
      <c r="B61" s="29" t="s">
        <v>178</v>
      </c>
    </row>
  </sheetData>
  <sheetProtection password="8DA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B1:AF61"/>
  <sheetViews>
    <sheetView zoomScaleNormal="10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8.88671875" defaultRowHeight="10.5"/>
  <cols>
    <col min="1" max="1" width="1.33203125" style="29" customWidth="1"/>
    <col min="2" max="2" width="22.77734375" style="29" customWidth="1"/>
    <col min="3" max="32" width="6.109375" style="29" customWidth="1"/>
    <col min="33" max="33" width="7.88671875" style="29" bestFit="1" customWidth="1"/>
    <col min="34" max="16384" width="8.88671875" style="29"/>
  </cols>
  <sheetData>
    <row r="1" spans="2:32" ht="25.5" customHeight="1">
      <c r="B1" s="143" t="s">
        <v>244</v>
      </c>
      <c r="C1" s="30"/>
    </row>
    <row r="2" spans="2:32">
      <c r="E2" s="31"/>
    </row>
    <row r="3" spans="2:32" ht="21">
      <c r="B3" s="147" t="s">
        <v>152</v>
      </c>
      <c r="C3" s="28"/>
    </row>
    <row r="4" spans="2:32" ht="21" customHeight="1">
      <c r="B4" s="32"/>
      <c r="C4" s="28"/>
      <c r="E4" s="33" t="s">
        <v>56</v>
      </c>
      <c r="F4" s="34" t="s">
        <v>55</v>
      </c>
      <c r="G4" s="34" t="s">
        <v>2</v>
      </c>
      <c r="H4" s="34" t="s">
        <v>3</v>
      </c>
      <c r="I4" s="34" t="s">
        <v>4</v>
      </c>
      <c r="J4" s="34" t="s">
        <v>5</v>
      </c>
      <c r="K4" s="34" t="s">
        <v>6</v>
      </c>
      <c r="L4" s="34" t="s">
        <v>7</v>
      </c>
      <c r="M4" s="34" t="s">
        <v>8</v>
      </c>
      <c r="N4" s="34" t="s">
        <v>9</v>
      </c>
      <c r="O4" s="34" t="s">
        <v>10</v>
      </c>
      <c r="P4" s="34" t="s">
        <v>11</v>
      </c>
      <c r="Q4" s="34" t="s">
        <v>12</v>
      </c>
      <c r="R4" s="34" t="s">
        <v>13</v>
      </c>
      <c r="S4" s="34" t="s">
        <v>14</v>
      </c>
      <c r="T4" s="34" t="s">
        <v>15</v>
      </c>
      <c r="U4" s="34" t="s">
        <v>16</v>
      </c>
      <c r="V4" s="34" t="s">
        <v>17</v>
      </c>
      <c r="W4" s="34" t="s">
        <v>18</v>
      </c>
      <c r="X4" s="34" t="s">
        <v>19</v>
      </c>
      <c r="Y4" s="34" t="s">
        <v>20</v>
      </c>
      <c r="Z4" s="34" t="s">
        <v>21</v>
      </c>
      <c r="AA4" s="34" t="s">
        <v>22</v>
      </c>
      <c r="AB4" s="34" t="s">
        <v>23</v>
      </c>
      <c r="AC4" s="34" t="s">
        <v>24</v>
      </c>
      <c r="AD4" s="34" t="s">
        <v>25</v>
      </c>
      <c r="AE4" s="34" t="s">
        <v>26</v>
      </c>
      <c r="AF4" s="34" t="s">
        <v>27</v>
      </c>
    </row>
    <row r="5" spans="2:32">
      <c r="B5" s="74"/>
      <c r="C5" s="72">
        <f>Beruházás_PE!C$38</f>
        <v>2018</v>
      </c>
      <c r="D5" s="72">
        <f>Beruházás_PE!D$38</f>
        <v>2019</v>
      </c>
      <c r="E5" s="75">
        <f>Beruházás_PE!E$38</f>
        <v>2020</v>
      </c>
      <c r="F5" s="76">
        <f>Beruházás_PE!F$38</f>
        <v>2021</v>
      </c>
      <c r="G5" s="76">
        <f>Beruházás_PE!G$38</f>
        <v>2022</v>
      </c>
      <c r="H5" s="76">
        <f>Beruházás_PE!H$38</f>
        <v>2023</v>
      </c>
      <c r="I5" s="76">
        <f>Beruházás_PE!I$38</f>
        <v>2024</v>
      </c>
      <c r="J5" s="76">
        <f>Beruházás_PE!J$38</f>
        <v>2025</v>
      </c>
      <c r="K5" s="76">
        <f>Beruházás_PE!K$38</f>
        <v>2026</v>
      </c>
      <c r="L5" s="76">
        <f>Beruházás_PE!L$38</f>
        <v>2027</v>
      </c>
      <c r="M5" s="76">
        <f>Beruházás_PE!M$38</f>
        <v>2028</v>
      </c>
      <c r="N5" s="76">
        <f>Beruházás_PE!N$38</f>
        <v>2029</v>
      </c>
      <c r="O5" s="76">
        <f>Beruházás_PE!O$38</f>
        <v>2030</v>
      </c>
      <c r="P5" s="76">
        <f>Beruházás_PE!P$38</f>
        <v>2031</v>
      </c>
      <c r="Q5" s="76">
        <f>Beruházás_PE!Q$38</f>
        <v>2032</v>
      </c>
      <c r="R5" s="76">
        <f>Beruházás_PE!R$38</f>
        <v>2033</v>
      </c>
      <c r="S5" s="76">
        <f>Beruházás_PE!S$38</f>
        <v>2034</v>
      </c>
      <c r="T5" s="76">
        <f>Beruházás_PE!T$38</f>
        <v>2035</v>
      </c>
      <c r="U5" s="76">
        <f>Beruházás_PE!U$38</f>
        <v>2036</v>
      </c>
      <c r="V5" s="76">
        <f>Beruházás_PE!V$38</f>
        <v>2037</v>
      </c>
      <c r="W5" s="76">
        <f>Beruházás_PE!W$38</f>
        <v>2038</v>
      </c>
      <c r="X5" s="76">
        <f>Beruházás_PE!X$38</f>
        <v>2039</v>
      </c>
      <c r="Y5" s="76">
        <f>Beruházás_PE!Y$38</f>
        <v>2040</v>
      </c>
      <c r="Z5" s="76">
        <f>Beruházás_PE!Z$38</f>
        <v>2041</v>
      </c>
      <c r="AA5" s="76">
        <f>Beruházás_PE!AA$38</f>
        <v>2042</v>
      </c>
      <c r="AB5" s="76">
        <f>Beruházás_PE!AB$38</f>
        <v>2043</v>
      </c>
      <c r="AC5" s="76">
        <f>Beruházás_PE!AC$38</f>
        <v>2044</v>
      </c>
      <c r="AD5" s="76">
        <f>Beruházás_PE!AD$38</f>
        <v>2045</v>
      </c>
      <c r="AE5" s="76">
        <f>Beruházás_PE!AE$38</f>
        <v>2046</v>
      </c>
      <c r="AF5" s="76">
        <f>Beruházás_PE!AF$38</f>
        <v>2047</v>
      </c>
    </row>
    <row r="6" spans="2:32" s="28" customFormat="1">
      <c r="B6" s="28" t="s">
        <v>76</v>
      </c>
      <c r="C6" s="36">
        <f>Működés_PNE!C6</f>
        <v>3146.32</v>
      </c>
      <c r="D6" s="36">
        <f>Működés_PNE!D6</f>
        <v>3146.32</v>
      </c>
      <c r="E6" s="37">
        <f>Alap1_működés!$C$31</f>
        <v>3322.8</v>
      </c>
      <c r="F6" s="38">
        <f t="shared" ref="F6:AF6" si="0">E6</f>
        <v>3322.8</v>
      </c>
      <c r="G6" s="38">
        <f t="shared" si="0"/>
        <v>3322.8</v>
      </c>
      <c r="H6" s="38">
        <f t="shared" si="0"/>
        <v>3322.8</v>
      </c>
      <c r="I6" s="38">
        <f t="shared" si="0"/>
        <v>3322.8</v>
      </c>
      <c r="J6" s="38">
        <f t="shared" si="0"/>
        <v>3322.8</v>
      </c>
      <c r="K6" s="38">
        <f t="shared" si="0"/>
        <v>3322.8</v>
      </c>
      <c r="L6" s="38">
        <f t="shared" si="0"/>
        <v>3322.8</v>
      </c>
      <c r="M6" s="38">
        <f t="shared" si="0"/>
        <v>3322.8</v>
      </c>
      <c r="N6" s="38">
        <f t="shared" si="0"/>
        <v>3322.8</v>
      </c>
      <c r="O6" s="38">
        <f t="shared" si="0"/>
        <v>3322.8</v>
      </c>
      <c r="P6" s="38">
        <f t="shared" si="0"/>
        <v>3322.8</v>
      </c>
      <c r="Q6" s="38">
        <f t="shared" si="0"/>
        <v>3322.8</v>
      </c>
      <c r="R6" s="38">
        <f t="shared" si="0"/>
        <v>3322.8</v>
      </c>
      <c r="S6" s="38">
        <f t="shared" si="0"/>
        <v>3322.8</v>
      </c>
      <c r="T6" s="38">
        <f t="shared" si="0"/>
        <v>3322.8</v>
      </c>
      <c r="U6" s="38">
        <f t="shared" si="0"/>
        <v>3322.8</v>
      </c>
      <c r="V6" s="38">
        <f t="shared" si="0"/>
        <v>3322.8</v>
      </c>
      <c r="W6" s="38">
        <f t="shared" si="0"/>
        <v>3322.8</v>
      </c>
      <c r="X6" s="38">
        <f t="shared" si="0"/>
        <v>3322.8</v>
      </c>
      <c r="Y6" s="38">
        <f t="shared" si="0"/>
        <v>3322.8</v>
      </c>
      <c r="Z6" s="38">
        <f t="shared" si="0"/>
        <v>3322.8</v>
      </c>
      <c r="AA6" s="38">
        <f t="shared" si="0"/>
        <v>3322.8</v>
      </c>
      <c r="AB6" s="38">
        <f t="shared" si="0"/>
        <v>3322.8</v>
      </c>
      <c r="AC6" s="38">
        <f t="shared" si="0"/>
        <v>3322.8</v>
      </c>
      <c r="AD6" s="38">
        <f t="shared" si="0"/>
        <v>3322.8</v>
      </c>
      <c r="AE6" s="38">
        <f t="shared" si="0"/>
        <v>3322.8</v>
      </c>
      <c r="AF6" s="38">
        <f t="shared" si="0"/>
        <v>3322.8</v>
      </c>
    </row>
    <row r="7" spans="2:32" s="28" customFormat="1">
      <c r="B7" s="28" t="s">
        <v>75</v>
      </c>
      <c r="C7" s="38">
        <f t="shared" ref="C7:AF7" si="1">SUM(C8:C16)</f>
        <v>1638.8600000000001</v>
      </c>
      <c r="D7" s="38">
        <f t="shared" si="1"/>
        <v>1638.8600000000001</v>
      </c>
      <c r="E7" s="39">
        <f t="shared" si="1"/>
        <v>1856.82</v>
      </c>
      <c r="F7" s="38">
        <f t="shared" si="1"/>
        <v>1856.82</v>
      </c>
      <c r="G7" s="38">
        <f t="shared" si="1"/>
        <v>1856.82</v>
      </c>
      <c r="H7" s="38">
        <f t="shared" si="1"/>
        <v>1856.82</v>
      </c>
      <c r="I7" s="38">
        <f t="shared" si="1"/>
        <v>1856.82</v>
      </c>
      <c r="J7" s="38">
        <f t="shared" si="1"/>
        <v>1856.82</v>
      </c>
      <c r="K7" s="38">
        <f t="shared" si="1"/>
        <v>1856.82</v>
      </c>
      <c r="L7" s="38">
        <f t="shared" si="1"/>
        <v>1856.82</v>
      </c>
      <c r="M7" s="38">
        <f t="shared" si="1"/>
        <v>1856.82</v>
      </c>
      <c r="N7" s="38">
        <f t="shared" si="1"/>
        <v>1856.82</v>
      </c>
      <c r="O7" s="38">
        <f t="shared" si="1"/>
        <v>1856.82</v>
      </c>
      <c r="P7" s="38">
        <f t="shared" si="1"/>
        <v>1856.82</v>
      </c>
      <c r="Q7" s="38">
        <f t="shared" si="1"/>
        <v>1856.82</v>
      </c>
      <c r="R7" s="38">
        <f t="shared" si="1"/>
        <v>1856.82</v>
      </c>
      <c r="S7" s="38">
        <f t="shared" si="1"/>
        <v>1856.82</v>
      </c>
      <c r="T7" s="38">
        <f t="shared" si="1"/>
        <v>1856.82</v>
      </c>
      <c r="U7" s="38">
        <f t="shared" si="1"/>
        <v>1856.82</v>
      </c>
      <c r="V7" s="38">
        <f t="shared" si="1"/>
        <v>1856.82</v>
      </c>
      <c r="W7" s="38">
        <f t="shared" si="1"/>
        <v>1856.82</v>
      </c>
      <c r="X7" s="38">
        <f t="shared" si="1"/>
        <v>1856.82</v>
      </c>
      <c r="Y7" s="38">
        <f t="shared" si="1"/>
        <v>1856.82</v>
      </c>
      <c r="Z7" s="38">
        <f t="shared" si="1"/>
        <v>1856.82</v>
      </c>
      <c r="AA7" s="38">
        <f t="shared" si="1"/>
        <v>1856.82</v>
      </c>
      <c r="AB7" s="38">
        <f t="shared" si="1"/>
        <v>1856.82</v>
      </c>
      <c r="AC7" s="38">
        <f t="shared" si="1"/>
        <v>1856.82</v>
      </c>
      <c r="AD7" s="38">
        <f t="shared" si="1"/>
        <v>1856.82</v>
      </c>
      <c r="AE7" s="38">
        <f t="shared" si="1"/>
        <v>1856.82</v>
      </c>
      <c r="AF7" s="38">
        <f t="shared" si="1"/>
        <v>1856.82</v>
      </c>
    </row>
    <row r="8" spans="2:32">
      <c r="B8" s="77" t="str">
        <f>Alap1_működés!A36</f>
        <v>Vegyes gyűjtés</v>
      </c>
      <c r="C8" s="31">
        <f>Működés_PNE!C8</f>
        <v>350.98</v>
      </c>
      <c r="D8" s="31">
        <f>Működés_PNE!D8</f>
        <v>350.98</v>
      </c>
      <c r="E8" s="41">
        <f>Alap1_működés!D21</f>
        <v>349.64</v>
      </c>
      <c r="F8" s="31">
        <f>IF($E37=0,0,$E8*F37/$E37)</f>
        <v>349.64</v>
      </c>
      <c r="G8" s="31">
        <f t="shared" ref="G8:AF8" si="2">IF($E37=0,0,$E8*G37/$E37)</f>
        <v>349.64</v>
      </c>
      <c r="H8" s="31">
        <f t="shared" si="2"/>
        <v>349.64</v>
      </c>
      <c r="I8" s="31">
        <f t="shared" si="2"/>
        <v>349.64</v>
      </c>
      <c r="J8" s="31">
        <f t="shared" si="2"/>
        <v>349.64</v>
      </c>
      <c r="K8" s="31">
        <f t="shared" si="2"/>
        <v>349.64</v>
      </c>
      <c r="L8" s="31">
        <f t="shared" si="2"/>
        <v>349.64</v>
      </c>
      <c r="M8" s="31">
        <f t="shared" si="2"/>
        <v>349.64</v>
      </c>
      <c r="N8" s="31">
        <f t="shared" si="2"/>
        <v>349.64</v>
      </c>
      <c r="O8" s="31">
        <f t="shared" si="2"/>
        <v>349.64</v>
      </c>
      <c r="P8" s="31">
        <f t="shared" si="2"/>
        <v>349.64</v>
      </c>
      <c r="Q8" s="31">
        <f t="shared" si="2"/>
        <v>349.64</v>
      </c>
      <c r="R8" s="31">
        <f t="shared" si="2"/>
        <v>349.64</v>
      </c>
      <c r="S8" s="31">
        <f t="shared" si="2"/>
        <v>349.64</v>
      </c>
      <c r="T8" s="31">
        <f t="shared" si="2"/>
        <v>349.64</v>
      </c>
      <c r="U8" s="31">
        <f t="shared" si="2"/>
        <v>349.64</v>
      </c>
      <c r="V8" s="31">
        <f t="shared" si="2"/>
        <v>349.64</v>
      </c>
      <c r="W8" s="31">
        <f t="shared" si="2"/>
        <v>349.64</v>
      </c>
      <c r="X8" s="31">
        <f t="shared" si="2"/>
        <v>349.64</v>
      </c>
      <c r="Y8" s="31">
        <f t="shared" si="2"/>
        <v>349.64</v>
      </c>
      <c r="Z8" s="31">
        <f t="shared" si="2"/>
        <v>349.64</v>
      </c>
      <c r="AA8" s="31">
        <f t="shared" si="2"/>
        <v>349.64</v>
      </c>
      <c r="AB8" s="31">
        <f t="shared" si="2"/>
        <v>349.64</v>
      </c>
      <c r="AC8" s="31">
        <f t="shared" si="2"/>
        <v>349.64</v>
      </c>
      <c r="AD8" s="31">
        <f t="shared" si="2"/>
        <v>349.64</v>
      </c>
      <c r="AE8" s="31">
        <f t="shared" si="2"/>
        <v>349.64</v>
      </c>
      <c r="AF8" s="31">
        <f t="shared" si="2"/>
        <v>349.64</v>
      </c>
    </row>
    <row r="9" spans="2:32">
      <c r="B9" s="77" t="str">
        <f>Alap1_működés!A37</f>
        <v>Átrakás (szállítással)</v>
      </c>
      <c r="C9" s="31">
        <f>Működés_PNE!C9</f>
        <v>0</v>
      </c>
      <c r="D9" s="31">
        <f>Működés_PNE!D9</f>
        <v>0</v>
      </c>
      <c r="E9" s="41">
        <f>Alap1_működés!D22</f>
        <v>44.55</v>
      </c>
      <c r="F9" s="31">
        <f t="shared" ref="F9:AF9" si="3">IF($E38=0,0,$E9*F38/$E38)</f>
        <v>44.55</v>
      </c>
      <c r="G9" s="31">
        <f t="shared" si="3"/>
        <v>44.55</v>
      </c>
      <c r="H9" s="31">
        <f t="shared" si="3"/>
        <v>44.55</v>
      </c>
      <c r="I9" s="31">
        <f t="shared" si="3"/>
        <v>44.55</v>
      </c>
      <c r="J9" s="31">
        <f t="shared" si="3"/>
        <v>44.55</v>
      </c>
      <c r="K9" s="31">
        <f t="shared" si="3"/>
        <v>44.55</v>
      </c>
      <c r="L9" s="31">
        <f t="shared" si="3"/>
        <v>44.55</v>
      </c>
      <c r="M9" s="31">
        <f t="shared" si="3"/>
        <v>44.55</v>
      </c>
      <c r="N9" s="31">
        <f t="shared" si="3"/>
        <v>44.55</v>
      </c>
      <c r="O9" s="31">
        <f t="shared" si="3"/>
        <v>44.55</v>
      </c>
      <c r="P9" s="31">
        <f t="shared" si="3"/>
        <v>44.55</v>
      </c>
      <c r="Q9" s="31">
        <f t="shared" si="3"/>
        <v>44.55</v>
      </c>
      <c r="R9" s="31">
        <f t="shared" si="3"/>
        <v>44.55</v>
      </c>
      <c r="S9" s="31">
        <f t="shared" si="3"/>
        <v>44.55</v>
      </c>
      <c r="T9" s="31">
        <f t="shared" si="3"/>
        <v>44.55</v>
      </c>
      <c r="U9" s="31">
        <f t="shared" si="3"/>
        <v>44.55</v>
      </c>
      <c r="V9" s="31">
        <f t="shared" si="3"/>
        <v>44.55</v>
      </c>
      <c r="W9" s="31">
        <f t="shared" si="3"/>
        <v>44.55</v>
      </c>
      <c r="X9" s="31">
        <f t="shared" si="3"/>
        <v>44.55</v>
      </c>
      <c r="Y9" s="31">
        <f t="shared" si="3"/>
        <v>44.55</v>
      </c>
      <c r="Z9" s="31">
        <f t="shared" si="3"/>
        <v>44.55</v>
      </c>
      <c r="AA9" s="31">
        <f t="shared" si="3"/>
        <v>44.55</v>
      </c>
      <c r="AB9" s="31">
        <f t="shared" si="3"/>
        <v>44.55</v>
      </c>
      <c r="AC9" s="31">
        <f t="shared" si="3"/>
        <v>44.55</v>
      </c>
      <c r="AD9" s="31">
        <f t="shared" si="3"/>
        <v>44.55</v>
      </c>
      <c r="AE9" s="31">
        <f t="shared" si="3"/>
        <v>44.55</v>
      </c>
      <c r="AF9" s="31">
        <f t="shared" si="3"/>
        <v>44.55</v>
      </c>
    </row>
    <row r="10" spans="2:32">
      <c r="B10" s="77" t="str">
        <f>Alap1_működés!A38</f>
        <v>Elkülönített gyűjtés</v>
      </c>
      <c r="C10" s="31">
        <f>Működés_PNE!C10</f>
        <v>114.22</v>
      </c>
      <c r="D10" s="31">
        <f>Működés_PNE!D10</f>
        <v>114.22</v>
      </c>
      <c r="E10" s="41">
        <f>Alap1_működés!D23</f>
        <v>160.63</v>
      </c>
      <c r="F10" s="31">
        <f t="shared" ref="F10:AF10" si="4">IF($E39=0,0,$E10*F39/$E39)</f>
        <v>160.63</v>
      </c>
      <c r="G10" s="31">
        <f t="shared" si="4"/>
        <v>160.63</v>
      </c>
      <c r="H10" s="31">
        <f t="shared" si="4"/>
        <v>160.63</v>
      </c>
      <c r="I10" s="31">
        <f t="shared" si="4"/>
        <v>160.63</v>
      </c>
      <c r="J10" s="31">
        <f t="shared" si="4"/>
        <v>160.63</v>
      </c>
      <c r="K10" s="31">
        <f t="shared" si="4"/>
        <v>160.63</v>
      </c>
      <c r="L10" s="31">
        <f t="shared" si="4"/>
        <v>160.63</v>
      </c>
      <c r="M10" s="31">
        <f t="shared" si="4"/>
        <v>160.63</v>
      </c>
      <c r="N10" s="31">
        <f t="shared" si="4"/>
        <v>160.63</v>
      </c>
      <c r="O10" s="31">
        <f t="shared" si="4"/>
        <v>160.63</v>
      </c>
      <c r="P10" s="31">
        <f t="shared" si="4"/>
        <v>160.63</v>
      </c>
      <c r="Q10" s="31">
        <f t="shared" si="4"/>
        <v>160.63</v>
      </c>
      <c r="R10" s="31">
        <f t="shared" si="4"/>
        <v>160.63</v>
      </c>
      <c r="S10" s="31">
        <f t="shared" si="4"/>
        <v>160.63</v>
      </c>
      <c r="T10" s="31">
        <f t="shared" si="4"/>
        <v>160.63</v>
      </c>
      <c r="U10" s="31">
        <f t="shared" si="4"/>
        <v>160.63</v>
      </c>
      <c r="V10" s="31">
        <f t="shared" si="4"/>
        <v>160.63</v>
      </c>
      <c r="W10" s="31">
        <f t="shared" si="4"/>
        <v>160.63</v>
      </c>
      <c r="X10" s="31">
        <f t="shared" si="4"/>
        <v>160.63</v>
      </c>
      <c r="Y10" s="31">
        <f t="shared" si="4"/>
        <v>160.63</v>
      </c>
      <c r="Z10" s="31">
        <f t="shared" si="4"/>
        <v>160.63</v>
      </c>
      <c r="AA10" s="31">
        <f t="shared" si="4"/>
        <v>160.63</v>
      </c>
      <c r="AB10" s="31">
        <f t="shared" si="4"/>
        <v>160.63</v>
      </c>
      <c r="AC10" s="31">
        <f t="shared" si="4"/>
        <v>160.63</v>
      </c>
      <c r="AD10" s="31">
        <f t="shared" si="4"/>
        <v>160.63</v>
      </c>
      <c r="AE10" s="31">
        <f t="shared" si="4"/>
        <v>160.63</v>
      </c>
      <c r="AF10" s="31">
        <f t="shared" si="4"/>
        <v>160.63</v>
      </c>
    </row>
    <row r="11" spans="2:32">
      <c r="B11" s="77" t="str">
        <f>Alap1_működés!A39</f>
        <v>Biohulladék gyűjtés</v>
      </c>
      <c r="C11" s="31">
        <f>Működés_PNE!C11</f>
        <v>306.89</v>
      </c>
      <c r="D11" s="31">
        <f>Működés_PNE!D11</f>
        <v>306.89</v>
      </c>
      <c r="E11" s="41">
        <f>Alap1_működés!D24</f>
        <v>371</v>
      </c>
      <c r="F11" s="31">
        <f t="shared" ref="F11:AF11" si="5">IF($E40=0,0,$E11*F40/$E40)</f>
        <v>371</v>
      </c>
      <c r="G11" s="31">
        <f t="shared" si="5"/>
        <v>371</v>
      </c>
      <c r="H11" s="31">
        <f t="shared" si="5"/>
        <v>371</v>
      </c>
      <c r="I11" s="31">
        <f t="shared" si="5"/>
        <v>371</v>
      </c>
      <c r="J11" s="31">
        <f t="shared" si="5"/>
        <v>371</v>
      </c>
      <c r="K11" s="31">
        <f t="shared" si="5"/>
        <v>371</v>
      </c>
      <c r="L11" s="31">
        <f t="shared" si="5"/>
        <v>371</v>
      </c>
      <c r="M11" s="31">
        <f t="shared" si="5"/>
        <v>371</v>
      </c>
      <c r="N11" s="31">
        <f t="shared" si="5"/>
        <v>371</v>
      </c>
      <c r="O11" s="31">
        <f t="shared" si="5"/>
        <v>371</v>
      </c>
      <c r="P11" s="31">
        <f t="shared" si="5"/>
        <v>371</v>
      </c>
      <c r="Q11" s="31">
        <f t="shared" si="5"/>
        <v>371</v>
      </c>
      <c r="R11" s="31">
        <f t="shared" si="5"/>
        <v>371</v>
      </c>
      <c r="S11" s="31">
        <f t="shared" si="5"/>
        <v>371</v>
      </c>
      <c r="T11" s="31">
        <f t="shared" si="5"/>
        <v>371</v>
      </c>
      <c r="U11" s="31">
        <f t="shared" si="5"/>
        <v>371</v>
      </c>
      <c r="V11" s="31">
        <f t="shared" si="5"/>
        <v>371</v>
      </c>
      <c r="W11" s="31">
        <f t="shared" si="5"/>
        <v>371</v>
      </c>
      <c r="X11" s="31">
        <f t="shared" si="5"/>
        <v>371</v>
      </c>
      <c r="Y11" s="31">
        <f t="shared" si="5"/>
        <v>371</v>
      </c>
      <c r="Z11" s="31">
        <f t="shared" si="5"/>
        <v>371</v>
      </c>
      <c r="AA11" s="31">
        <f t="shared" si="5"/>
        <v>371</v>
      </c>
      <c r="AB11" s="31">
        <f t="shared" si="5"/>
        <v>371</v>
      </c>
      <c r="AC11" s="31">
        <f t="shared" si="5"/>
        <v>371</v>
      </c>
      <c r="AD11" s="31">
        <f t="shared" si="5"/>
        <v>371</v>
      </c>
      <c r="AE11" s="31">
        <f t="shared" si="5"/>
        <v>371</v>
      </c>
      <c r="AF11" s="31">
        <f t="shared" si="5"/>
        <v>371</v>
      </c>
    </row>
    <row r="12" spans="2:32">
      <c r="B12" s="77" t="str">
        <f>Alap1_működés!A40</f>
        <v>Komposztálás</v>
      </c>
      <c r="C12" s="31">
        <f>Működés_PNE!C12</f>
        <v>107.1</v>
      </c>
      <c r="D12" s="31">
        <f>Működés_PNE!D12</f>
        <v>107.1</v>
      </c>
      <c r="E12" s="41">
        <f>Alap1_működés!D25</f>
        <v>135.66</v>
      </c>
      <c r="F12" s="31">
        <f t="shared" ref="F12:AF12" si="6">IF($E41=0,0,$E12*F41/$E41)</f>
        <v>135.66</v>
      </c>
      <c r="G12" s="31">
        <f t="shared" si="6"/>
        <v>135.66</v>
      </c>
      <c r="H12" s="31">
        <f t="shared" si="6"/>
        <v>135.66</v>
      </c>
      <c r="I12" s="31">
        <f t="shared" si="6"/>
        <v>135.66</v>
      </c>
      <c r="J12" s="31">
        <f t="shared" si="6"/>
        <v>135.66</v>
      </c>
      <c r="K12" s="31">
        <f t="shared" si="6"/>
        <v>135.66</v>
      </c>
      <c r="L12" s="31">
        <f t="shared" si="6"/>
        <v>135.66</v>
      </c>
      <c r="M12" s="31">
        <f t="shared" si="6"/>
        <v>135.66</v>
      </c>
      <c r="N12" s="31">
        <f t="shared" si="6"/>
        <v>135.66</v>
      </c>
      <c r="O12" s="31">
        <f t="shared" si="6"/>
        <v>135.66</v>
      </c>
      <c r="P12" s="31">
        <f t="shared" si="6"/>
        <v>135.66</v>
      </c>
      <c r="Q12" s="31">
        <f t="shared" si="6"/>
        <v>135.66</v>
      </c>
      <c r="R12" s="31">
        <f t="shared" si="6"/>
        <v>135.66</v>
      </c>
      <c r="S12" s="31">
        <f t="shared" si="6"/>
        <v>135.66</v>
      </c>
      <c r="T12" s="31">
        <f t="shared" si="6"/>
        <v>135.66</v>
      </c>
      <c r="U12" s="31">
        <f t="shared" si="6"/>
        <v>135.66</v>
      </c>
      <c r="V12" s="31">
        <f t="shared" si="6"/>
        <v>135.66</v>
      </c>
      <c r="W12" s="31">
        <f t="shared" si="6"/>
        <v>135.66</v>
      </c>
      <c r="X12" s="31">
        <f t="shared" si="6"/>
        <v>135.66</v>
      </c>
      <c r="Y12" s="31">
        <f t="shared" si="6"/>
        <v>135.66</v>
      </c>
      <c r="Z12" s="31">
        <f t="shared" si="6"/>
        <v>135.66</v>
      </c>
      <c r="AA12" s="31">
        <f t="shared" si="6"/>
        <v>135.66</v>
      </c>
      <c r="AB12" s="31">
        <f t="shared" si="6"/>
        <v>135.66</v>
      </c>
      <c r="AC12" s="31">
        <f t="shared" si="6"/>
        <v>135.66</v>
      </c>
      <c r="AD12" s="31">
        <f t="shared" si="6"/>
        <v>135.66</v>
      </c>
      <c r="AE12" s="31">
        <f t="shared" si="6"/>
        <v>135.66</v>
      </c>
      <c r="AF12" s="31">
        <f t="shared" si="6"/>
        <v>135.66</v>
      </c>
    </row>
    <row r="13" spans="2:32">
      <c r="B13" s="77" t="str">
        <f>Alap1_működés!A41</f>
        <v>Válogatás</v>
      </c>
      <c r="C13" s="31">
        <f>Működés_PNE!C13</f>
        <v>49</v>
      </c>
      <c r="D13" s="31">
        <f>Működés_PNE!D13</f>
        <v>49</v>
      </c>
      <c r="E13" s="41">
        <f>Alap1_működés!D26</f>
        <v>72.5</v>
      </c>
      <c r="F13" s="31">
        <f t="shared" ref="F13:AF13" si="7">IF($E42=0,0,$E13*F42/$E42)</f>
        <v>72.5</v>
      </c>
      <c r="G13" s="31">
        <f t="shared" si="7"/>
        <v>72.5</v>
      </c>
      <c r="H13" s="31">
        <f t="shared" si="7"/>
        <v>72.5</v>
      </c>
      <c r="I13" s="31">
        <f t="shared" si="7"/>
        <v>72.5</v>
      </c>
      <c r="J13" s="31">
        <f t="shared" si="7"/>
        <v>72.5</v>
      </c>
      <c r="K13" s="31">
        <f t="shared" si="7"/>
        <v>72.5</v>
      </c>
      <c r="L13" s="31">
        <f t="shared" si="7"/>
        <v>72.5</v>
      </c>
      <c r="M13" s="31">
        <f t="shared" si="7"/>
        <v>72.5</v>
      </c>
      <c r="N13" s="31">
        <f t="shared" si="7"/>
        <v>72.5</v>
      </c>
      <c r="O13" s="31">
        <f t="shared" si="7"/>
        <v>72.5</v>
      </c>
      <c r="P13" s="31">
        <f t="shared" si="7"/>
        <v>72.5</v>
      </c>
      <c r="Q13" s="31">
        <f t="shared" si="7"/>
        <v>72.5</v>
      </c>
      <c r="R13" s="31">
        <f t="shared" si="7"/>
        <v>72.5</v>
      </c>
      <c r="S13" s="31">
        <f t="shared" si="7"/>
        <v>72.5</v>
      </c>
      <c r="T13" s="31">
        <f t="shared" si="7"/>
        <v>72.5</v>
      </c>
      <c r="U13" s="31">
        <f t="shared" si="7"/>
        <v>72.5</v>
      </c>
      <c r="V13" s="31">
        <f t="shared" si="7"/>
        <v>72.5</v>
      </c>
      <c r="W13" s="31">
        <f t="shared" si="7"/>
        <v>72.5</v>
      </c>
      <c r="X13" s="31">
        <f t="shared" si="7"/>
        <v>72.5</v>
      </c>
      <c r="Y13" s="31">
        <f t="shared" si="7"/>
        <v>72.5</v>
      </c>
      <c r="Z13" s="31">
        <f t="shared" si="7"/>
        <v>72.5</v>
      </c>
      <c r="AA13" s="31">
        <f t="shared" si="7"/>
        <v>72.5</v>
      </c>
      <c r="AB13" s="31">
        <f t="shared" si="7"/>
        <v>72.5</v>
      </c>
      <c r="AC13" s="31">
        <f t="shared" si="7"/>
        <v>72.5</v>
      </c>
      <c r="AD13" s="31">
        <f t="shared" si="7"/>
        <v>72.5</v>
      </c>
      <c r="AE13" s="31">
        <f t="shared" si="7"/>
        <v>72.5</v>
      </c>
      <c r="AF13" s="31">
        <f t="shared" si="7"/>
        <v>72.5</v>
      </c>
    </row>
    <row r="14" spans="2:32">
      <c r="B14" s="77" t="str">
        <f>Alap1_működés!A42</f>
        <v>Mechanikai - Biológiai kezelés</v>
      </c>
      <c r="C14" s="31">
        <f>Működés_PNE!C14</f>
        <v>421.54</v>
      </c>
      <c r="D14" s="31">
        <f>Működés_PNE!D14</f>
        <v>421.54</v>
      </c>
      <c r="E14" s="41">
        <f>Alap1_működés!D27</f>
        <v>529.73</v>
      </c>
      <c r="F14" s="31">
        <f t="shared" ref="F14:AF14" si="8">IF($E43=0,0,$E14*F43/$E43)</f>
        <v>529.73</v>
      </c>
      <c r="G14" s="31">
        <f t="shared" si="8"/>
        <v>529.73</v>
      </c>
      <c r="H14" s="31">
        <f t="shared" si="8"/>
        <v>529.73</v>
      </c>
      <c r="I14" s="31">
        <f t="shared" si="8"/>
        <v>529.73</v>
      </c>
      <c r="J14" s="31">
        <f t="shared" si="8"/>
        <v>529.73</v>
      </c>
      <c r="K14" s="31">
        <f t="shared" si="8"/>
        <v>529.73</v>
      </c>
      <c r="L14" s="31">
        <f t="shared" si="8"/>
        <v>529.73</v>
      </c>
      <c r="M14" s="31">
        <f t="shared" si="8"/>
        <v>529.73</v>
      </c>
      <c r="N14" s="31">
        <f t="shared" si="8"/>
        <v>529.73</v>
      </c>
      <c r="O14" s="31">
        <f t="shared" si="8"/>
        <v>529.73</v>
      </c>
      <c r="P14" s="31">
        <f t="shared" si="8"/>
        <v>529.73</v>
      </c>
      <c r="Q14" s="31">
        <f t="shared" si="8"/>
        <v>529.73</v>
      </c>
      <c r="R14" s="31">
        <f t="shared" si="8"/>
        <v>529.73</v>
      </c>
      <c r="S14" s="31">
        <f t="shared" si="8"/>
        <v>529.73</v>
      </c>
      <c r="T14" s="31">
        <f t="shared" si="8"/>
        <v>529.73</v>
      </c>
      <c r="U14" s="31">
        <f t="shared" si="8"/>
        <v>529.73</v>
      </c>
      <c r="V14" s="31">
        <f t="shared" si="8"/>
        <v>529.73</v>
      </c>
      <c r="W14" s="31">
        <f t="shared" si="8"/>
        <v>529.73</v>
      </c>
      <c r="X14" s="31">
        <f t="shared" si="8"/>
        <v>529.73</v>
      </c>
      <c r="Y14" s="31">
        <f t="shared" si="8"/>
        <v>529.73</v>
      </c>
      <c r="Z14" s="31">
        <f t="shared" si="8"/>
        <v>529.73</v>
      </c>
      <c r="AA14" s="31">
        <f t="shared" si="8"/>
        <v>529.73</v>
      </c>
      <c r="AB14" s="31">
        <f t="shared" si="8"/>
        <v>529.73</v>
      </c>
      <c r="AC14" s="31">
        <f t="shared" si="8"/>
        <v>529.73</v>
      </c>
      <c r="AD14" s="31">
        <f t="shared" si="8"/>
        <v>529.73</v>
      </c>
      <c r="AE14" s="31">
        <f t="shared" si="8"/>
        <v>529.73</v>
      </c>
      <c r="AF14" s="31">
        <f t="shared" si="8"/>
        <v>529.73</v>
      </c>
    </row>
    <row r="15" spans="2:32">
      <c r="B15" s="77" t="str">
        <f>Alap1_működés!A43</f>
        <v>Égetésre átadás (szállítással)</v>
      </c>
      <c r="C15" s="31">
        <f>Működés_PNE!C15</f>
        <v>11.22</v>
      </c>
      <c r="D15" s="31">
        <f>Működés_PNE!D15</f>
        <v>11.22</v>
      </c>
      <c r="E15" s="41">
        <f>Alap1_működés!D28</f>
        <v>26.11</v>
      </c>
      <c r="F15" s="31">
        <f t="shared" ref="F15:AF15" si="9">IF($E44=0,0,$E15*F44/$E44)</f>
        <v>26.11</v>
      </c>
      <c r="G15" s="31">
        <f t="shared" si="9"/>
        <v>26.11</v>
      </c>
      <c r="H15" s="31">
        <f t="shared" si="9"/>
        <v>26.11</v>
      </c>
      <c r="I15" s="31">
        <f t="shared" si="9"/>
        <v>26.11</v>
      </c>
      <c r="J15" s="31">
        <f t="shared" si="9"/>
        <v>26.11</v>
      </c>
      <c r="K15" s="31">
        <f t="shared" si="9"/>
        <v>26.11</v>
      </c>
      <c r="L15" s="31">
        <f t="shared" si="9"/>
        <v>26.11</v>
      </c>
      <c r="M15" s="31">
        <f t="shared" si="9"/>
        <v>26.11</v>
      </c>
      <c r="N15" s="31">
        <f t="shared" si="9"/>
        <v>26.11</v>
      </c>
      <c r="O15" s="31">
        <f t="shared" si="9"/>
        <v>26.11</v>
      </c>
      <c r="P15" s="31">
        <f t="shared" si="9"/>
        <v>26.11</v>
      </c>
      <c r="Q15" s="31">
        <f t="shared" si="9"/>
        <v>26.11</v>
      </c>
      <c r="R15" s="31">
        <f t="shared" si="9"/>
        <v>26.11</v>
      </c>
      <c r="S15" s="31">
        <f t="shared" si="9"/>
        <v>26.11</v>
      </c>
      <c r="T15" s="31">
        <f t="shared" si="9"/>
        <v>26.11</v>
      </c>
      <c r="U15" s="31">
        <f t="shared" si="9"/>
        <v>26.11</v>
      </c>
      <c r="V15" s="31">
        <f t="shared" si="9"/>
        <v>26.11</v>
      </c>
      <c r="W15" s="31">
        <f t="shared" si="9"/>
        <v>26.11</v>
      </c>
      <c r="X15" s="31">
        <f t="shared" si="9"/>
        <v>26.11</v>
      </c>
      <c r="Y15" s="31">
        <f t="shared" si="9"/>
        <v>26.11</v>
      </c>
      <c r="Z15" s="31">
        <f t="shared" si="9"/>
        <v>26.11</v>
      </c>
      <c r="AA15" s="31">
        <f t="shared" si="9"/>
        <v>26.11</v>
      </c>
      <c r="AB15" s="31">
        <f t="shared" si="9"/>
        <v>26.11</v>
      </c>
      <c r="AC15" s="31">
        <f t="shared" si="9"/>
        <v>26.11</v>
      </c>
      <c r="AD15" s="31">
        <f t="shared" si="9"/>
        <v>26.11</v>
      </c>
      <c r="AE15" s="31">
        <f t="shared" si="9"/>
        <v>26.11</v>
      </c>
      <c r="AF15" s="31">
        <f t="shared" si="9"/>
        <v>26.11</v>
      </c>
    </row>
    <row r="16" spans="2:32">
      <c r="B16" s="77" t="str">
        <f>Alap1_működés!A44</f>
        <v>Lerakás</v>
      </c>
      <c r="C16" s="31">
        <f>Működés_PNE!C16</f>
        <v>277.91000000000003</v>
      </c>
      <c r="D16" s="31">
        <f>Működés_PNE!D16</f>
        <v>277.91000000000003</v>
      </c>
      <c r="E16" s="41">
        <f>Alap1_működés!D29</f>
        <v>167</v>
      </c>
      <c r="F16" s="31">
        <f t="shared" ref="F16:AF16" si="10">IF($E45=0,0,$E16*F45/$E45)</f>
        <v>167</v>
      </c>
      <c r="G16" s="31">
        <f t="shared" si="10"/>
        <v>167</v>
      </c>
      <c r="H16" s="31">
        <f t="shared" si="10"/>
        <v>167</v>
      </c>
      <c r="I16" s="31">
        <f t="shared" si="10"/>
        <v>167</v>
      </c>
      <c r="J16" s="31">
        <f t="shared" si="10"/>
        <v>167</v>
      </c>
      <c r="K16" s="31">
        <f t="shared" si="10"/>
        <v>167</v>
      </c>
      <c r="L16" s="31">
        <f t="shared" si="10"/>
        <v>167</v>
      </c>
      <c r="M16" s="31">
        <f t="shared" si="10"/>
        <v>167</v>
      </c>
      <c r="N16" s="31">
        <f t="shared" si="10"/>
        <v>167</v>
      </c>
      <c r="O16" s="31">
        <f t="shared" si="10"/>
        <v>167</v>
      </c>
      <c r="P16" s="31">
        <f t="shared" si="10"/>
        <v>167</v>
      </c>
      <c r="Q16" s="31">
        <f t="shared" si="10"/>
        <v>167</v>
      </c>
      <c r="R16" s="31">
        <f t="shared" si="10"/>
        <v>167</v>
      </c>
      <c r="S16" s="31">
        <f t="shared" si="10"/>
        <v>167</v>
      </c>
      <c r="T16" s="31">
        <f t="shared" si="10"/>
        <v>167</v>
      </c>
      <c r="U16" s="31">
        <f t="shared" si="10"/>
        <v>167</v>
      </c>
      <c r="V16" s="31">
        <f t="shared" si="10"/>
        <v>167</v>
      </c>
      <c r="W16" s="31">
        <f t="shared" si="10"/>
        <v>167</v>
      </c>
      <c r="X16" s="31">
        <f t="shared" si="10"/>
        <v>167</v>
      </c>
      <c r="Y16" s="31">
        <f t="shared" si="10"/>
        <v>167</v>
      </c>
      <c r="Z16" s="31">
        <f t="shared" si="10"/>
        <v>167</v>
      </c>
      <c r="AA16" s="31">
        <f t="shared" si="10"/>
        <v>167</v>
      </c>
      <c r="AB16" s="31">
        <f t="shared" si="10"/>
        <v>167</v>
      </c>
      <c r="AC16" s="31">
        <f t="shared" si="10"/>
        <v>167</v>
      </c>
      <c r="AD16" s="31">
        <f t="shared" si="10"/>
        <v>167</v>
      </c>
      <c r="AE16" s="31">
        <f t="shared" si="10"/>
        <v>167</v>
      </c>
      <c r="AF16" s="31">
        <f t="shared" si="10"/>
        <v>167</v>
      </c>
    </row>
    <row r="17" spans="2:32">
      <c r="B17" s="78" t="s">
        <v>93</v>
      </c>
      <c r="C17" s="79">
        <f>Működés_PNE!C17</f>
        <v>649</v>
      </c>
      <c r="D17" s="79">
        <f>Működés_PNE!D17</f>
        <v>649</v>
      </c>
      <c r="E17" s="42">
        <f>ROUNDUP(SUM(Alap1_működés!$L7*E46,Alap1_működés!$L8*E47)/1000000,0)</f>
        <v>339</v>
      </c>
      <c r="F17" s="79">
        <f>ROUNDUP(SUM(Alap1_működés!$L7*F46,Alap1_működés!$L8*F47)/1000000,0)</f>
        <v>339</v>
      </c>
      <c r="G17" s="79">
        <f>ROUNDUP(SUM(Alap1_működés!$L7*G46,Alap1_működés!$L8*G47)/1000000,0)</f>
        <v>339</v>
      </c>
      <c r="H17" s="79">
        <f>ROUNDUP(SUM(Alap1_működés!$L7*H46,Alap1_működés!$L8*H47)/1000000,0)</f>
        <v>339</v>
      </c>
      <c r="I17" s="79">
        <f>ROUNDUP(SUM(Alap1_működés!$L7*I46,Alap1_működés!$L8*I47)/1000000,0)</f>
        <v>339</v>
      </c>
      <c r="J17" s="79">
        <f>ROUNDUP(SUM(Alap1_működés!$L7*J46,Alap1_működés!$L8*J47)/1000000,0)</f>
        <v>339</v>
      </c>
      <c r="K17" s="79">
        <f>ROUNDUP(SUM(Alap1_működés!$L7*K46,Alap1_működés!$L8*K47)/1000000,0)</f>
        <v>339</v>
      </c>
      <c r="L17" s="79">
        <f>ROUNDUP(SUM(Alap1_működés!$L7*L46,Alap1_működés!$L8*L47)/1000000,0)</f>
        <v>339</v>
      </c>
      <c r="M17" s="79">
        <f>ROUNDUP(SUM(Alap1_működés!$L7*M46,Alap1_működés!$L8*M47)/1000000,0)</f>
        <v>339</v>
      </c>
      <c r="N17" s="79">
        <f>ROUNDUP(SUM(Alap1_működés!$L7*N46,Alap1_működés!$L8*N47)/1000000,0)</f>
        <v>339</v>
      </c>
      <c r="O17" s="79">
        <f>ROUNDUP(SUM(Alap1_működés!$L7*O46,Alap1_működés!$L8*O47)/1000000,0)</f>
        <v>339</v>
      </c>
      <c r="P17" s="79">
        <f>ROUNDUP(SUM(Alap1_működés!$L7*P46,Alap1_működés!$L8*P47)/1000000,0)</f>
        <v>339</v>
      </c>
      <c r="Q17" s="79">
        <f>ROUNDUP(SUM(Alap1_működés!$L7*Q46,Alap1_működés!$L8*Q47)/1000000,0)</f>
        <v>339</v>
      </c>
      <c r="R17" s="79">
        <f>ROUNDUP(SUM(Alap1_működés!$L7*R46,Alap1_működés!$L8*R47)/1000000,0)</f>
        <v>339</v>
      </c>
      <c r="S17" s="79">
        <f>ROUNDUP(SUM(Alap1_működés!$L7*S46,Alap1_működés!$L8*S47)/1000000,0)</f>
        <v>339</v>
      </c>
      <c r="T17" s="79">
        <f>ROUNDUP(SUM(Alap1_működés!$L7*T46,Alap1_működés!$L8*T47)/1000000,0)</f>
        <v>339</v>
      </c>
      <c r="U17" s="79">
        <f>ROUNDUP(SUM(Alap1_működés!$L7*U46,Alap1_működés!$L8*U47)/1000000,0)</f>
        <v>339</v>
      </c>
      <c r="V17" s="79">
        <f>ROUNDUP(SUM(Alap1_működés!$L7*V46,Alap1_működés!$L8*V47)/1000000,0)</f>
        <v>339</v>
      </c>
      <c r="W17" s="79">
        <f>ROUNDUP(SUM(Alap1_működés!$L7*W46,Alap1_működés!$L8*W47)/1000000,0)</f>
        <v>339</v>
      </c>
      <c r="X17" s="79">
        <f>ROUNDUP(SUM(Alap1_működés!$L7*X46,Alap1_működés!$L8*X47)/1000000,0)</f>
        <v>339</v>
      </c>
      <c r="Y17" s="79">
        <f>ROUNDUP(SUM(Alap1_működés!$L7*Y46,Alap1_működés!$L8*Y47)/1000000,0)</f>
        <v>339</v>
      </c>
      <c r="Z17" s="79">
        <f>ROUNDUP(SUM(Alap1_működés!$L7*Z46,Alap1_működés!$L8*Z47)/1000000,0)</f>
        <v>339</v>
      </c>
      <c r="AA17" s="79">
        <f>ROUNDUP(SUM(Alap1_működés!$L7*AA46,Alap1_működés!$L8*AA47)/1000000,0)</f>
        <v>339</v>
      </c>
      <c r="AB17" s="79">
        <f>ROUNDUP(SUM(Alap1_működés!$L7*AB46,Alap1_működés!$L8*AB47)/1000000,0)</f>
        <v>339</v>
      </c>
      <c r="AC17" s="79">
        <f>ROUNDUP(SUM(Alap1_működés!$L7*AC46,Alap1_működés!$L8*AC47)/1000000,0)</f>
        <v>339</v>
      </c>
      <c r="AD17" s="79">
        <f>ROUNDUP(SUM(Alap1_működés!$L7*AD46,Alap1_működés!$L8*AD47)/1000000,0)</f>
        <v>339</v>
      </c>
      <c r="AE17" s="79">
        <f>ROUNDUP(SUM(Alap1_működés!$L7*AE46,Alap1_működés!$L8*AE47)/1000000,0)</f>
        <v>339</v>
      </c>
      <c r="AF17" s="79">
        <f>ROUNDUP(SUM(Alap1_működés!$L7*AF46,Alap1_működés!$L8*AF47)/1000000,0)</f>
        <v>339</v>
      </c>
    </row>
    <row r="18" spans="2:32" s="28" customFormat="1">
      <c r="B18" s="28" t="s">
        <v>92</v>
      </c>
      <c r="C18" s="38">
        <f t="shared" ref="C18:AF18" si="11">SUM(C6:C7,C17)</f>
        <v>5434.18</v>
      </c>
      <c r="D18" s="38">
        <f t="shared" si="11"/>
        <v>5434.18</v>
      </c>
      <c r="E18" s="42">
        <f t="shared" si="11"/>
        <v>5518.62</v>
      </c>
      <c r="F18" s="38">
        <f t="shared" si="11"/>
        <v>5518.62</v>
      </c>
      <c r="G18" s="38">
        <f t="shared" si="11"/>
        <v>5518.62</v>
      </c>
      <c r="H18" s="38">
        <f t="shared" si="11"/>
        <v>5518.62</v>
      </c>
      <c r="I18" s="38">
        <f t="shared" si="11"/>
        <v>5518.62</v>
      </c>
      <c r="J18" s="38">
        <f t="shared" si="11"/>
        <v>5518.62</v>
      </c>
      <c r="K18" s="38">
        <f t="shared" si="11"/>
        <v>5518.62</v>
      </c>
      <c r="L18" s="38">
        <f t="shared" si="11"/>
        <v>5518.62</v>
      </c>
      <c r="M18" s="38">
        <f t="shared" si="11"/>
        <v>5518.62</v>
      </c>
      <c r="N18" s="38">
        <f t="shared" si="11"/>
        <v>5518.62</v>
      </c>
      <c r="O18" s="38">
        <f t="shared" si="11"/>
        <v>5518.62</v>
      </c>
      <c r="P18" s="38">
        <f t="shared" si="11"/>
        <v>5518.62</v>
      </c>
      <c r="Q18" s="38">
        <f t="shared" si="11"/>
        <v>5518.62</v>
      </c>
      <c r="R18" s="38">
        <f t="shared" si="11"/>
        <v>5518.62</v>
      </c>
      <c r="S18" s="38">
        <f t="shared" si="11"/>
        <v>5518.62</v>
      </c>
      <c r="T18" s="38">
        <f t="shared" si="11"/>
        <v>5518.62</v>
      </c>
      <c r="U18" s="38">
        <f t="shared" si="11"/>
        <v>5518.62</v>
      </c>
      <c r="V18" s="38">
        <f t="shared" si="11"/>
        <v>5518.62</v>
      </c>
      <c r="W18" s="38">
        <f t="shared" si="11"/>
        <v>5518.62</v>
      </c>
      <c r="X18" s="38">
        <f t="shared" si="11"/>
        <v>5518.62</v>
      </c>
      <c r="Y18" s="38">
        <f t="shared" si="11"/>
        <v>5518.62</v>
      </c>
      <c r="Z18" s="38">
        <f t="shared" si="11"/>
        <v>5518.62</v>
      </c>
      <c r="AA18" s="38">
        <f t="shared" si="11"/>
        <v>5518.62</v>
      </c>
      <c r="AB18" s="38">
        <f t="shared" si="11"/>
        <v>5518.62</v>
      </c>
      <c r="AC18" s="38">
        <f t="shared" si="11"/>
        <v>5518.62</v>
      </c>
      <c r="AD18" s="38">
        <f t="shared" si="11"/>
        <v>5518.62</v>
      </c>
      <c r="AE18" s="38">
        <f t="shared" si="11"/>
        <v>5518.62</v>
      </c>
      <c r="AF18" s="38">
        <f t="shared" si="11"/>
        <v>5518.62</v>
      </c>
    </row>
    <row r="20" spans="2:32">
      <c r="B20" s="147" t="s">
        <v>254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2:32" ht="21">
      <c r="B21" s="32"/>
      <c r="E21" s="33" t="s">
        <v>56</v>
      </c>
      <c r="F21" s="34" t="s">
        <v>55</v>
      </c>
      <c r="G21" s="34" t="s">
        <v>2</v>
      </c>
      <c r="H21" s="34" t="s">
        <v>3</v>
      </c>
      <c r="I21" s="34" t="s">
        <v>4</v>
      </c>
      <c r="J21" s="34" t="s">
        <v>5</v>
      </c>
      <c r="K21" s="34" t="s">
        <v>6</v>
      </c>
      <c r="L21" s="34" t="s">
        <v>7</v>
      </c>
      <c r="M21" s="34" t="s">
        <v>8</v>
      </c>
      <c r="N21" s="34" t="s">
        <v>9</v>
      </c>
      <c r="O21" s="34" t="s">
        <v>10</v>
      </c>
      <c r="P21" s="34" t="s">
        <v>11</v>
      </c>
      <c r="Q21" s="34" t="s">
        <v>12</v>
      </c>
      <c r="R21" s="34" t="s">
        <v>13</v>
      </c>
      <c r="S21" s="34" t="s">
        <v>14</v>
      </c>
      <c r="T21" s="34" t="s">
        <v>15</v>
      </c>
      <c r="U21" s="34" t="s">
        <v>16</v>
      </c>
      <c r="V21" s="34" t="s">
        <v>17</v>
      </c>
      <c r="W21" s="34" t="s">
        <v>18</v>
      </c>
      <c r="X21" s="34" t="s">
        <v>19</v>
      </c>
      <c r="Y21" s="34" t="s">
        <v>20</v>
      </c>
      <c r="Z21" s="34" t="s">
        <v>21</v>
      </c>
      <c r="AA21" s="34" t="s">
        <v>22</v>
      </c>
      <c r="AB21" s="34" t="s">
        <v>23</v>
      </c>
      <c r="AC21" s="34" t="s">
        <v>24</v>
      </c>
      <c r="AD21" s="34" t="s">
        <v>25</v>
      </c>
      <c r="AE21" s="34" t="s">
        <v>26</v>
      </c>
      <c r="AF21" s="34" t="s">
        <v>27</v>
      </c>
    </row>
    <row r="22" spans="2:32">
      <c r="B22" s="74"/>
      <c r="C22" s="72">
        <f>Beruházás_PE!C$38</f>
        <v>2018</v>
      </c>
      <c r="D22" s="72">
        <f>Beruházás_PE!D$38</f>
        <v>2019</v>
      </c>
      <c r="E22" s="72">
        <f>Beruházás_PE!E$38</f>
        <v>2020</v>
      </c>
      <c r="F22" s="76">
        <f>Beruházás_PE!F$38</f>
        <v>2021</v>
      </c>
      <c r="G22" s="76">
        <f>Beruházás_PE!G$38</f>
        <v>2022</v>
      </c>
      <c r="H22" s="76">
        <f>Beruházás_PE!H$38</f>
        <v>2023</v>
      </c>
      <c r="I22" s="76">
        <f>Beruházás_PE!I$38</f>
        <v>2024</v>
      </c>
      <c r="J22" s="76">
        <f>Beruházás_PE!J$38</f>
        <v>2025</v>
      </c>
      <c r="K22" s="76">
        <f>Beruházás_PE!K$38</f>
        <v>2026</v>
      </c>
      <c r="L22" s="76">
        <f>Beruházás_PE!L$38</f>
        <v>2027</v>
      </c>
      <c r="M22" s="76">
        <f>Beruházás_PE!M$38</f>
        <v>2028</v>
      </c>
      <c r="N22" s="76">
        <f>Beruházás_PE!N$38</f>
        <v>2029</v>
      </c>
      <c r="O22" s="76">
        <f>Beruházás_PE!O$38</f>
        <v>2030</v>
      </c>
      <c r="P22" s="76">
        <f>Beruházás_PE!P$38</f>
        <v>2031</v>
      </c>
      <c r="Q22" s="76">
        <f>Beruházás_PE!Q$38</f>
        <v>2032</v>
      </c>
      <c r="R22" s="76">
        <f>Beruházás_PE!R$38</f>
        <v>2033</v>
      </c>
      <c r="S22" s="76">
        <f>Beruházás_PE!S$38</f>
        <v>2034</v>
      </c>
      <c r="T22" s="76">
        <f>Beruházás_PE!T$38</f>
        <v>2035</v>
      </c>
      <c r="U22" s="76">
        <f>Beruházás_PE!U$38</f>
        <v>2036</v>
      </c>
      <c r="V22" s="76">
        <f>Beruházás_PE!V$38</f>
        <v>2037</v>
      </c>
      <c r="W22" s="76">
        <f>Beruházás_PE!W$38</f>
        <v>2038</v>
      </c>
      <c r="X22" s="76">
        <f>Beruházás_PE!X$38</f>
        <v>2039</v>
      </c>
      <c r="Y22" s="76">
        <f>Beruházás_PE!Y$38</f>
        <v>2040</v>
      </c>
      <c r="Z22" s="76">
        <f>Beruházás_PE!Z$38</f>
        <v>2041</v>
      </c>
      <c r="AA22" s="76">
        <f>Beruházás_PE!AA$38</f>
        <v>2042</v>
      </c>
      <c r="AB22" s="76">
        <f>Beruházás_PE!AB$38</f>
        <v>2043</v>
      </c>
      <c r="AC22" s="76">
        <f>Beruházás_PE!AC$38</f>
        <v>2044</v>
      </c>
      <c r="AD22" s="76">
        <f>Beruházás_PE!AD$38</f>
        <v>2045</v>
      </c>
      <c r="AE22" s="76">
        <f>Beruházás_PE!AE$38</f>
        <v>2046</v>
      </c>
      <c r="AF22" s="76">
        <f>Beruházás_PE!AF$38</f>
        <v>2047</v>
      </c>
    </row>
    <row r="23" spans="2:32">
      <c r="B23" s="29" t="s">
        <v>79</v>
      </c>
      <c r="C23" s="204"/>
      <c r="D23" s="204"/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2:32">
      <c r="B24" s="77" t="s">
        <v>78</v>
      </c>
      <c r="C24" s="31">
        <f>Működés_PNE!C24</f>
        <v>83</v>
      </c>
      <c r="D24" s="31">
        <f>Működés_PNE!D24</f>
        <v>83</v>
      </c>
      <c r="E24" s="31">
        <f>ROUND(Alap1_működés!$H9*E50/1000,0)</f>
        <v>42</v>
      </c>
      <c r="F24" s="31">
        <f>ROUND(Alap1_működés!$H9*F50/1000,0)</f>
        <v>42</v>
      </c>
      <c r="G24" s="31">
        <f>ROUND(Alap1_működés!$H9*G50/1000,0)</f>
        <v>42</v>
      </c>
      <c r="H24" s="31">
        <f>ROUND(Alap1_működés!$H9*H50/1000,0)</f>
        <v>42</v>
      </c>
      <c r="I24" s="31">
        <f>ROUND(Alap1_működés!$H9*I50/1000,0)</f>
        <v>42</v>
      </c>
      <c r="J24" s="31">
        <f>ROUND(Alap1_működés!$H9*J50/1000,0)</f>
        <v>42</v>
      </c>
      <c r="K24" s="31">
        <f>ROUND(Alap1_működés!$H9*K50/1000,0)</f>
        <v>42</v>
      </c>
      <c r="L24" s="31">
        <f>ROUND(Alap1_működés!$H9*L50/1000,0)</f>
        <v>42</v>
      </c>
      <c r="M24" s="31">
        <f>ROUND(Alap1_működés!$H9*M50/1000,0)</f>
        <v>42</v>
      </c>
      <c r="N24" s="31">
        <f>ROUND(Alap1_működés!$H9*N50/1000,0)</f>
        <v>42</v>
      </c>
      <c r="O24" s="31">
        <f>ROUND(Alap1_működés!$H9*O50/1000,0)</f>
        <v>42</v>
      </c>
      <c r="P24" s="31">
        <f>ROUND(Alap1_működés!$H9*P50/1000,0)</f>
        <v>42</v>
      </c>
      <c r="Q24" s="31">
        <f>ROUND(Alap1_működés!$H9*Q50/1000,0)</f>
        <v>42</v>
      </c>
      <c r="R24" s="31">
        <f>ROUND(Alap1_működés!$H9*R50/1000,0)</f>
        <v>42</v>
      </c>
      <c r="S24" s="31">
        <f>ROUND(Alap1_működés!$H9*S50/1000,0)</f>
        <v>42</v>
      </c>
      <c r="T24" s="31">
        <f>ROUND(Alap1_működés!$H9*T50/1000,0)</f>
        <v>42</v>
      </c>
      <c r="U24" s="31">
        <f>ROUND(Alap1_működés!$H9*U50/1000,0)</f>
        <v>42</v>
      </c>
      <c r="V24" s="31">
        <f>ROUND(Alap1_működés!$H9*V50/1000,0)</f>
        <v>42</v>
      </c>
      <c r="W24" s="31">
        <f>ROUND(Alap1_működés!$H9*W50/1000,0)</f>
        <v>42</v>
      </c>
      <c r="X24" s="31">
        <f>ROUND(Alap1_működés!$H9*X50/1000,0)</f>
        <v>42</v>
      </c>
      <c r="Y24" s="31">
        <f>ROUND(Alap1_működés!$H9*Y50/1000,0)</f>
        <v>42</v>
      </c>
      <c r="Z24" s="31">
        <f>ROUND(Alap1_működés!$H9*Z50/1000,0)</f>
        <v>42</v>
      </c>
      <c r="AA24" s="31">
        <f>ROUND(Alap1_működés!$H9*AA50/1000,0)</f>
        <v>42</v>
      </c>
      <c r="AB24" s="31">
        <f>ROUND(Alap1_működés!$H9*AB50/1000,0)</f>
        <v>42</v>
      </c>
      <c r="AC24" s="31">
        <f>ROUND(Alap1_működés!$H9*AC50/1000,0)</f>
        <v>42</v>
      </c>
      <c r="AD24" s="31">
        <f>ROUND(Alap1_működés!$H9*AD50/1000,0)</f>
        <v>42</v>
      </c>
      <c r="AE24" s="31">
        <f>ROUND(Alap1_működés!$H9*AE50/1000,0)</f>
        <v>42</v>
      </c>
      <c r="AF24" s="31">
        <f>ROUND(Alap1_működés!$H9*AF50/1000,0)</f>
        <v>42</v>
      </c>
    </row>
    <row r="25" spans="2:32">
      <c r="B25" s="77" t="s">
        <v>170</v>
      </c>
      <c r="C25" s="31">
        <f>Működés_PNE!C25</f>
        <v>167</v>
      </c>
      <c r="D25" s="31">
        <f>Működés_PNE!D25</f>
        <v>167</v>
      </c>
      <c r="E25" s="31">
        <f>ROUND(Alap1_működés!$H10*E51/1000,0)</f>
        <v>768</v>
      </c>
      <c r="F25" s="31">
        <f>ROUND(Alap1_működés!$H10*F51/1000,0)</f>
        <v>768</v>
      </c>
      <c r="G25" s="31">
        <f>ROUND(Alap1_működés!$H10*G51/1000,0)</f>
        <v>768</v>
      </c>
      <c r="H25" s="31">
        <f>ROUND(Alap1_működés!$H10*H51/1000,0)</f>
        <v>768</v>
      </c>
      <c r="I25" s="31">
        <f>ROUND(Alap1_működés!$H10*I51/1000,0)</f>
        <v>768</v>
      </c>
      <c r="J25" s="31">
        <f>ROUND(Alap1_működés!$H10*J51/1000,0)</f>
        <v>768</v>
      </c>
      <c r="K25" s="31">
        <f>ROUND(Alap1_működés!$H10*K51/1000,0)</f>
        <v>768</v>
      </c>
      <c r="L25" s="31">
        <f>ROUND(Alap1_működés!$H10*L51/1000,0)</f>
        <v>768</v>
      </c>
      <c r="M25" s="31">
        <f>ROUND(Alap1_működés!$H10*M51/1000,0)</f>
        <v>768</v>
      </c>
      <c r="N25" s="31">
        <f>ROUND(Alap1_működés!$H10*N51/1000,0)</f>
        <v>768</v>
      </c>
      <c r="O25" s="31">
        <f>ROUND(Alap1_működés!$H10*O51/1000,0)</f>
        <v>768</v>
      </c>
      <c r="P25" s="31">
        <f>ROUND(Alap1_működés!$H10*P51/1000,0)</f>
        <v>768</v>
      </c>
      <c r="Q25" s="31">
        <f>ROUND(Alap1_működés!$H10*Q51/1000,0)</f>
        <v>768</v>
      </c>
      <c r="R25" s="31">
        <f>ROUND(Alap1_működés!$H10*R51/1000,0)</f>
        <v>768</v>
      </c>
      <c r="S25" s="31">
        <f>ROUND(Alap1_működés!$H10*S51/1000,0)</f>
        <v>768</v>
      </c>
      <c r="T25" s="31">
        <f>ROUND(Alap1_működés!$H10*T51/1000,0)</f>
        <v>768</v>
      </c>
      <c r="U25" s="31">
        <f>ROUND(Alap1_működés!$H10*U51/1000,0)</f>
        <v>768</v>
      </c>
      <c r="V25" s="31">
        <f>ROUND(Alap1_működés!$H10*V51/1000,0)</f>
        <v>768</v>
      </c>
      <c r="W25" s="31">
        <f>ROUND(Alap1_működés!$H10*W51/1000,0)</f>
        <v>768</v>
      </c>
      <c r="X25" s="31">
        <f>ROUND(Alap1_működés!$H10*X51/1000,0)</f>
        <v>768</v>
      </c>
      <c r="Y25" s="31">
        <f>ROUND(Alap1_működés!$H10*Y51/1000,0)</f>
        <v>768</v>
      </c>
      <c r="Z25" s="31">
        <f>ROUND(Alap1_működés!$H10*Z51/1000,0)</f>
        <v>768</v>
      </c>
      <c r="AA25" s="31">
        <f>ROUND(Alap1_működés!$H10*AA51/1000,0)</f>
        <v>768</v>
      </c>
      <c r="AB25" s="31">
        <f>ROUND(Alap1_működés!$H10*AB51/1000,0)</f>
        <v>768</v>
      </c>
      <c r="AC25" s="31">
        <f>ROUND(Alap1_működés!$H10*AC51/1000,0)</f>
        <v>768</v>
      </c>
      <c r="AD25" s="31">
        <f>ROUND(Alap1_működés!$H10*AD51/1000,0)</f>
        <v>768</v>
      </c>
      <c r="AE25" s="31">
        <f>ROUND(Alap1_működés!$H10*AE51/1000,0)</f>
        <v>768</v>
      </c>
      <c r="AF25" s="31">
        <f>ROUND(Alap1_működés!$H10*AF51/1000,0)</f>
        <v>768</v>
      </c>
    </row>
    <row r="26" spans="2:32">
      <c r="B26" s="77" t="s">
        <v>77</v>
      </c>
      <c r="C26" s="31">
        <f>Működés_PNE!C26</f>
        <v>3</v>
      </c>
      <c r="D26" s="31">
        <f>Működés_PNE!D26</f>
        <v>3</v>
      </c>
      <c r="E26" s="31">
        <f>ROUND(Alap1_működés!$H11*E52/1000,0)</f>
        <v>1</v>
      </c>
      <c r="F26" s="31">
        <f>ROUND(Alap1_működés!$H11*F52/1000,0)</f>
        <v>1</v>
      </c>
      <c r="G26" s="31">
        <f>ROUND(Alap1_működés!$H11*G52/1000,0)</f>
        <v>1</v>
      </c>
      <c r="H26" s="31">
        <f>ROUND(Alap1_működés!$H11*H52/1000,0)</f>
        <v>1</v>
      </c>
      <c r="I26" s="31">
        <f>ROUND(Alap1_működés!$H11*I52/1000,0)</f>
        <v>1</v>
      </c>
      <c r="J26" s="31">
        <f>ROUND(Alap1_működés!$H11*J52/1000,0)</f>
        <v>1</v>
      </c>
      <c r="K26" s="31">
        <f>ROUND(Alap1_működés!$H11*K52/1000,0)</f>
        <v>1</v>
      </c>
      <c r="L26" s="31">
        <f>ROUND(Alap1_működés!$H11*L52/1000,0)</f>
        <v>1</v>
      </c>
      <c r="M26" s="31">
        <f>ROUND(Alap1_működés!$H11*M52/1000,0)</f>
        <v>1</v>
      </c>
      <c r="N26" s="31">
        <f>ROUND(Alap1_működés!$H11*N52/1000,0)</f>
        <v>1</v>
      </c>
      <c r="O26" s="31">
        <f>ROUND(Alap1_működés!$H11*O52/1000,0)</f>
        <v>1</v>
      </c>
      <c r="P26" s="31">
        <f>ROUND(Alap1_működés!$H11*P52/1000,0)</f>
        <v>1</v>
      </c>
      <c r="Q26" s="31">
        <f>ROUND(Alap1_működés!$H11*Q52/1000,0)</f>
        <v>1</v>
      </c>
      <c r="R26" s="31">
        <f>ROUND(Alap1_működés!$H11*R52/1000,0)</f>
        <v>1</v>
      </c>
      <c r="S26" s="31">
        <f>ROUND(Alap1_működés!$H11*S52/1000,0)</f>
        <v>1</v>
      </c>
      <c r="T26" s="31">
        <f>ROUND(Alap1_működés!$H11*T52/1000,0)</f>
        <v>1</v>
      </c>
      <c r="U26" s="31">
        <f>ROUND(Alap1_működés!$H11*U52/1000,0)</f>
        <v>1</v>
      </c>
      <c r="V26" s="31">
        <f>ROUND(Alap1_működés!$H11*V52/1000,0)</f>
        <v>1</v>
      </c>
      <c r="W26" s="31">
        <f>ROUND(Alap1_működés!$H11*W52/1000,0)</f>
        <v>1</v>
      </c>
      <c r="X26" s="31">
        <f>ROUND(Alap1_működés!$H11*X52/1000,0)</f>
        <v>1</v>
      </c>
      <c r="Y26" s="31">
        <f>ROUND(Alap1_működés!$H11*Y52/1000,0)</f>
        <v>1</v>
      </c>
      <c r="Z26" s="31">
        <f>ROUND(Alap1_működés!$H11*Z52/1000,0)</f>
        <v>1</v>
      </c>
      <c r="AA26" s="31">
        <f>ROUND(Alap1_működés!$H11*AA52/1000,0)</f>
        <v>1</v>
      </c>
      <c r="AB26" s="31">
        <f>ROUND(Alap1_működés!$H11*AB52/1000,0)</f>
        <v>1</v>
      </c>
      <c r="AC26" s="31">
        <f>ROUND(Alap1_működés!$H11*AC52/1000,0)</f>
        <v>1</v>
      </c>
      <c r="AD26" s="31">
        <f>ROUND(Alap1_működés!$H11*AD52/1000,0)</f>
        <v>1</v>
      </c>
      <c r="AE26" s="31">
        <f>ROUND(Alap1_működés!$H11*AE52/1000,0)</f>
        <v>1</v>
      </c>
      <c r="AF26" s="31">
        <f>ROUND(Alap1_működés!$H11*AF52/1000,0)</f>
        <v>1</v>
      </c>
    </row>
    <row r="27" spans="2:32">
      <c r="B27" s="77" t="s">
        <v>171</v>
      </c>
      <c r="C27" s="31">
        <f>Működés_PNE!C27</f>
        <v>423</v>
      </c>
      <c r="D27" s="31">
        <f>Működés_PNE!D27</f>
        <v>423</v>
      </c>
      <c r="E27" s="31">
        <f>ROUND(Alap1_működés!$H12*E53/1000,0)</f>
        <v>304</v>
      </c>
      <c r="F27" s="31">
        <f>ROUND(Alap1_működés!$H12*F53/1000,0)</f>
        <v>304</v>
      </c>
      <c r="G27" s="31">
        <f>ROUND(Alap1_működés!$H12*G53/1000,0)</f>
        <v>304</v>
      </c>
      <c r="H27" s="31">
        <f>ROUND(Alap1_működés!$H12*H53/1000,0)</f>
        <v>304</v>
      </c>
      <c r="I27" s="31">
        <f>ROUND(Alap1_működés!$H12*I53/1000,0)</f>
        <v>304</v>
      </c>
      <c r="J27" s="31">
        <f>ROUND(Alap1_működés!$H12*J53/1000,0)</f>
        <v>304</v>
      </c>
      <c r="K27" s="31">
        <f>ROUND(Alap1_működés!$H12*K53/1000,0)</f>
        <v>304</v>
      </c>
      <c r="L27" s="31">
        <f>ROUND(Alap1_működés!$H12*L53/1000,0)</f>
        <v>304</v>
      </c>
      <c r="M27" s="31">
        <f>ROUND(Alap1_működés!$H12*M53/1000,0)</f>
        <v>304</v>
      </c>
      <c r="N27" s="31">
        <f>ROUND(Alap1_működés!$H12*N53/1000,0)</f>
        <v>304</v>
      </c>
      <c r="O27" s="31">
        <f>ROUND(Alap1_működés!$H12*O53/1000,0)</f>
        <v>304</v>
      </c>
      <c r="P27" s="31">
        <f>ROUND(Alap1_működés!$H12*P53/1000,0)</f>
        <v>304</v>
      </c>
      <c r="Q27" s="31">
        <f>ROUND(Alap1_működés!$H12*Q53/1000,0)</f>
        <v>304</v>
      </c>
      <c r="R27" s="31">
        <f>ROUND(Alap1_működés!$H12*R53/1000,0)</f>
        <v>304</v>
      </c>
      <c r="S27" s="31">
        <f>ROUND(Alap1_működés!$H12*S53/1000,0)</f>
        <v>304</v>
      </c>
      <c r="T27" s="31">
        <f>ROUND(Alap1_működés!$H12*T53/1000,0)</f>
        <v>304</v>
      </c>
      <c r="U27" s="31">
        <f>ROUND(Alap1_működés!$H12*U53/1000,0)</f>
        <v>304</v>
      </c>
      <c r="V27" s="31">
        <f>ROUND(Alap1_működés!$H12*V53/1000,0)</f>
        <v>304</v>
      </c>
      <c r="W27" s="31">
        <f>ROUND(Alap1_működés!$H12*W53/1000,0)</f>
        <v>304</v>
      </c>
      <c r="X27" s="31">
        <f>ROUND(Alap1_működés!$H12*X53/1000,0)</f>
        <v>304</v>
      </c>
      <c r="Y27" s="31">
        <f>ROUND(Alap1_működés!$H12*Y53/1000,0)</f>
        <v>304</v>
      </c>
      <c r="Z27" s="31">
        <f>ROUND(Alap1_működés!$H12*Z53/1000,0)</f>
        <v>304</v>
      </c>
      <c r="AA27" s="31">
        <f>ROUND(Alap1_működés!$H12*AA53/1000,0)</f>
        <v>304</v>
      </c>
      <c r="AB27" s="31">
        <f>ROUND(Alap1_működés!$H12*AB53/1000,0)</f>
        <v>304</v>
      </c>
      <c r="AC27" s="31">
        <f>ROUND(Alap1_működés!$H12*AC53/1000,0)</f>
        <v>304</v>
      </c>
      <c r="AD27" s="31">
        <f>ROUND(Alap1_működés!$H12*AD53/1000,0)</f>
        <v>304</v>
      </c>
      <c r="AE27" s="31">
        <f>ROUND(Alap1_működés!$H12*AE53/1000,0)</f>
        <v>304</v>
      </c>
      <c r="AF27" s="31">
        <f>ROUND(Alap1_működés!$H12*AF53/1000,0)</f>
        <v>304</v>
      </c>
    </row>
    <row r="28" spans="2:32">
      <c r="B28" s="40" t="s">
        <v>172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2:32">
      <c r="B29" s="77" t="s">
        <v>42</v>
      </c>
      <c r="C29" s="31">
        <f>Működés_PNE!C29</f>
        <v>0</v>
      </c>
      <c r="D29" s="31">
        <f>Működés_PNE!D29</f>
        <v>0</v>
      </c>
      <c r="E29" s="31">
        <f>ROUND(Alap1_működés!$H14*E55/1000,0)</f>
        <v>51</v>
      </c>
      <c r="F29" s="31">
        <f>ROUND(Alap1_működés!$H14*F55/1000,0)</f>
        <v>51</v>
      </c>
      <c r="G29" s="31">
        <f>ROUND(Alap1_működés!$H14*G55/1000,0)</f>
        <v>51</v>
      </c>
      <c r="H29" s="31">
        <f>ROUND(Alap1_működés!$H14*H55/1000,0)</f>
        <v>51</v>
      </c>
      <c r="I29" s="31">
        <f>ROUND(Alap1_működés!$H14*I55/1000,0)</f>
        <v>51</v>
      </c>
      <c r="J29" s="31">
        <f>ROUND(Alap1_működés!$H14*J55/1000,0)</f>
        <v>51</v>
      </c>
      <c r="K29" s="31">
        <f>ROUND(Alap1_működés!$H14*K55/1000,0)</f>
        <v>51</v>
      </c>
      <c r="L29" s="31">
        <f>ROUND(Alap1_működés!$H14*L55/1000,0)</f>
        <v>51</v>
      </c>
      <c r="M29" s="31">
        <f>ROUND(Alap1_működés!$H14*M55/1000,0)</f>
        <v>51</v>
      </c>
      <c r="N29" s="31">
        <f>ROUND(Alap1_működés!$H14*N55/1000,0)</f>
        <v>51</v>
      </c>
      <c r="O29" s="31">
        <f>ROUND(Alap1_működés!$H14*O55/1000,0)</f>
        <v>51</v>
      </c>
      <c r="P29" s="31">
        <f>ROUND(Alap1_működés!$H14*P55/1000,0)</f>
        <v>51</v>
      </c>
      <c r="Q29" s="31">
        <f>ROUND(Alap1_működés!$H14*Q55/1000,0)</f>
        <v>51</v>
      </c>
      <c r="R29" s="31">
        <f>ROUND(Alap1_működés!$H14*R55/1000,0)</f>
        <v>51</v>
      </c>
      <c r="S29" s="31">
        <f>ROUND(Alap1_működés!$H14*S55/1000,0)</f>
        <v>51</v>
      </c>
      <c r="T29" s="31">
        <f>ROUND(Alap1_működés!$H14*T55/1000,0)</f>
        <v>51</v>
      </c>
      <c r="U29" s="31">
        <f>ROUND(Alap1_működés!$H14*U55/1000,0)</f>
        <v>51</v>
      </c>
      <c r="V29" s="31">
        <f>ROUND(Alap1_működés!$H14*V55/1000,0)</f>
        <v>51</v>
      </c>
      <c r="W29" s="31">
        <f>ROUND(Alap1_működés!$H14*W55/1000,0)</f>
        <v>51</v>
      </c>
      <c r="X29" s="31">
        <f>ROUND(Alap1_működés!$H14*X55/1000,0)</f>
        <v>51</v>
      </c>
      <c r="Y29" s="31">
        <f>ROUND(Alap1_működés!$H14*Y55/1000,0)</f>
        <v>51</v>
      </c>
      <c r="Z29" s="31">
        <f>ROUND(Alap1_működés!$H14*Z55/1000,0)</f>
        <v>51</v>
      </c>
      <c r="AA29" s="31">
        <f>ROUND(Alap1_működés!$H14*AA55/1000,0)</f>
        <v>51</v>
      </c>
      <c r="AB29" s="31">
        <f>ROUND(Alap1_működés!$H14*AB55/1000,0)</f>
        <v>51</v>
      </c>
      <c r="AC29" s="31">
        <f>ROUND(Alap1_működés!$H14*AC55/1000,0)</f>
        <v>51</v>
      </c>
      <c r="AD29" s="31">
        <f>ROUND(Alap1_működés!$H14*AD55/1000,0)</f>
        <v>51</v>
      </c>
      <c r="AE29" s="31">
        <f>ROUND(Alap1_működés!$H14*AE55/1000,0)</f>
        <v>51</v>
      </c>
      <c r="AF29" s="31">
        <f>ROUND(Alap1_működés!$H14*AF55/1000,0)</f>
        <v>51</v>
      </c>
    </row>
    <row r="30" spans="2:32">
      <c r="B30" s="77" t="s">
        <v>173</v>
      </c>
      <c r="C30" s="31">
        <f>Működés_PNE!C30</f>
        <v>3</v>
      </c>
      <c r="D30" s="31">
        <f>Működés_PNE!D30</f>
        <v>3</v>
      </c>
      <c r="E30" s="31">
        <f>ROUND(Alap1_működés!$H15*E56/1000,0)</f>
        <v>2</v>
      </c>
      <c r="F30" s="31">
        <f>ROUND(Alap1_működés!$H15*F56/1000,0)</f>
        <v>2</v>
      </c>
      <c r="G30" s="31">
        <f>ROUND(Alap1_működés!$H15*G56/1000,0)</f>
        <v>2</v>
      </c>
      <c r="H30" s="31">
        <f>ROUND(Alap1_működés!$H15*H56/1000,0)</f>
        <v>2</v>
      </c>
      <c r="I30" s="31">
        <f>ROUND(Alap1_működés!$H15*I56/1000,0)</f>
        <v>2</v>
      </c>
      <c r="J30" s="31">
        <f>ROUND(Alap1_működés!$H15*J56/1000,0)</f>
        <v>2</v>
      </c>
      <c r="K30" s="31">
        <f>ROUND(Alap1_működés!$H15*K56/1000,0)</f>
        <v>2</v>
      </c>
      <c r="L30" s="31">
        <f>ROUND(Alap1_működés!$H15*L56/1000,0)</f>
        <v>2</v>
      </c>
      <c r="M30" s="31">
        <f>ROUND(Alap1_működés!$H15*M56/1000,0)</f>
        <v>2</v>
      </c>
      <c r="N30" s="31">
        <f>ROUND(Alap1_működés!$H15*N56/1000,0)</f>
        <v>2</v>
      </c>
      <c r="O30" s="31">
        <f>ROUND(Alap1_működés!$H15*O56/1000,0)</f>
        <v>2</v>
      </c>
      <c r="P30" s="31">
        <f>ROUND(Alap1_működés!$H15*P56/1000,0)</f>
        <v>2</v>
      </c>
      <c r="Q30" s="31">
        <f>ROUND(Alap1_működés!$H15*Q56/1000,0)</f>
        <v>2</v>
      </c>
      <c r="R30" s="31">
        <f>ROUND(Alap1_működés!$H15*R56/1000,0)</f>
        <v>2</v>
      </c>
      <c r="S30" s="31">
        <f>ROUND(Alap1_működés!$H15*S56/1000,0)</f>
        <v>2</v>
      </c>
      <c r="T30" s="31">
        <f>ROUND(Alap1_működés!$H15*T56/1000,0)</f>
        <v>2</v>
      </c>
      <c r="U30" s="31">
        <f>ROUND(Alap1_működés!$H15*U56/1000,0)</f>
        <v>2</v>
      </c>
      <c r="V30" s="31">
        <f>ROUND(Alap1_működés!$H15*V56/1000,0)</f>
        <v>2</v>
      </c>
      <c r="W30" s="31">
        <f>ROUND(Alap1_működés!$H15*W56/1000,0)</f>
        <v>2</v>
      </c>
      <c r="X30" s="31">
        <f>ROUND(Alap1_működés!$H15*X56/1000,0)</f>
        <v>2</v>
      </c>
      <c r="Y30" s="31">
        <f>ROUND(Alap1_működés!$H15*Y56/1000,0)</f>
        <v>2</v>
      </c>
      <c r="Z30" s="31">
        <f>ROUND(Alap1_működés!$H15*Z56/1000,0)</f>
        <v>2</v>
      </c>
      <c r="AA30" s="31">
        <f>ROUND(Alap1_működés!$H15*AA56/1000,0)</f>
        <v>2</v>
      </c>
      <c r="AB30" s="31">
        <f>ROUND(Alap1_működés!$H15*AB56/1000,0)</f>
        <v>2</v>
      </c>
      <c r="AC30" s="31">
        <f>ROUND(Alap1_működés!$H15*AC56/1000,0)</f>
        <v>2</v>
      </c>
      <c r="AD30" s="31">
        <f>ROUND(Alap1_működés!$H15*AD56/1000,0)</f>
        <v>2</v>
      </c>
      <c r="AE30" s="31">
        <f>ROUND(Alap1_működés!$H15*AE56/1000,0)</f>
        <v>2</v>
      </c>
      <c r="AF30" s="31">
        <f>ROUND(Alap1_működés!$H15*AF56/1000,0)</f>
        <v>2</v>
      </c>
    </row>
    <row r="31" spans="2:32" ht="21">
      <c r="B31" s="80" t="s">
        <v>169</v>
      </c>
      <c r="C31" s="81">
        <f>Működés_PNE!C31</f>
        <v>-52</v>
      </c>
      <c r="D31" s="81">
        <f>Működés_PNE!D31</f>
        <v>-52</v>
      </c>
      <c r="E31" s="81">
        <f>ROUND(Alap1_működés!$H16*E57/1000,0)</f>
        <v>-40</v>
      </c>
      <c r="F31" s="81">
        <f>ROUND(Alap1_működés!$H16*F57/1000,0)</f>
        <v>-40</v>
      </c>
      <c r="G31" s="81">
        <f>ROUND(Alap1_működés!$H16*G57/1000,0)</f>
        <v>-40</v>
      </c>
      <c r="H31" s="81">
        <f>ROUND(Alap1_működés!$H16*H57/1000,0)</f>
        <v>-40</v>
      </c>
      <c r="I31" s="81">
        <f>ROUND(Alap1_működés!$H16*I57/1000,0)</f>
        <v>-40</v>
      </c>
      <c r="J31" s="81">
        <f>ROUND(Alap1_működés!$H16*J57/1000,0)</f>
        <v>-40</v>
      </c>
      <c r="K31" s="81">
        <f>ROUND(Alap1_működés!$H16*K57/1000,0)</f>
        <v>-40</v>
      </c>
      <c r="L31" s="81">
        <f>ROUND(Alap1_működés!$H16*L57/1000,0)</f>
        <v>-40</v>
      </c>
      <c r="M31" s="81">
        <f>ROUND(Alap1_működés!$H16*M57/1000,0)</f>
        <v>-40</v>
      </c>
      <c r="N31" s="81">
        <f>ROUND(Alap1_működés!$H16*N57/1000,0)</f>
        <v>-40</v>
      </c>
      <c r="O31" s="81">
        <f>ROUND(Alap1_működés!$H16*O57/1000,0)</f>
        <v>-40</v>
      </c>
      <c r="P31" s="81">
        <f>ROUND(Alap1_működés!$H16*P57/1000,0)</f>
        <v>-40</v>
      </c>
      <c r="Q31" s="81">
        <f>ROUND(Alap1_működés!$H16*Q57/1000,0)</f>
        <v>-40</v>
      </c>
      <c r="R31" s="81">
        <f>ROUND(Alap1_működés!$H16*R57/1000,0)</f>
        <v>-40</v>
      </c>
      <c r="S31" s="81">
        <f>ROUND(Alap1_működés!$H16*S57/1000,0)</f>
        <v>-40</v>
      </c>
      <c r="T31" s="81">
        <f>ROUND(Alap1_működés!$H16*T57/1000,0)</f>
        <v>-40</v>
      </c>
      <c r="U31" s="81">
        <f>ROUND(Alap1_működés!$H16*U57/1000,0)</f>
        <v>-40</v>
      </c>
      <c r="V31" s="81">
        <f>ROUND(Alap1_működés!$H16*V57/1000,0)</f>
        <v>-40</v>
      </c>
      <c r="W31" s="81">
        <f>ROUND(Alap1_működés!$H16*W57/1000,0)</f>
        <v>-40</v>
      </c>
      <c r="X31" s="81">
        <f>ROUND(Alap1_működés!$H16*X57/1000,0)</f>
        <v>-40</v>
      </c>
      <c r="Y31" s="81">
        <f>ROUND(Alap1_működés!$H16*Y57/1000,0)</f>
        <v>-40</v>
      </c>
      <c r="Z31" s="81">
        <f>ROUND(Alap1_működés!$H16*Z57/1000,0)</f>
        <v>-40</v>
      </c>
      <c r="AA31" s="81">
        <f>ROUND(Alap1_működés!$H16*AA57/1000,0)</f>
        <v>-40</v>
      </c>
      <c r="AB31" s="81">
        <f>ROUND(Alap1_működés!$H16*AB57/1000,0)</f>
        <v>-40</v>
      </c>
      <c r="AC31" s="81">
        <f>ROUND(Alap1_működés!$H16*AC57/1000,0)</f>
        <v>-40</v>
      </c>
      <c r="AD31" s="81">
        <f>ROUND(Alap1_működés!$H16*AD57/1000,0)</f>
        <v>-40</v>
      </c>
      <c r="AE31" s="81">
        <f>ROUND(Alap1_működés!$H16*AE57/1000,0)</f>
        <v>-40</v>
      </c>
      <c r="AF31" s="81">
        <f>ROUND(Alap1_működés!$H16*AF57/1000,0)</f>
        <v>-40</v>
      </c>
    </row>
    <row r="32" spans="2:32">
      <c r="B32" s="28" t="s">
        <v>255</v>
      </c>
      <c r="C32" s="38">
        <f t="shared" ref="C32:AF32" si="12">SUM(C24:C31)</f>
        <v>627</v>
      </c>
      <c r="D32" s="38">
        <f t="shared" si="12"/>
        <v>627</v>
      </c>
      <c r="E32" s="38">
        <f t="shared" si="12"/>
        <v>1128</v>
      </c>
      <c r="F32" s="38">
        <f t="shared" si="12"/>
        <v>1128</v>
      </c>
      <c r="G32" s="38">
        <f t="shared" si="12"/>
        <v>1128</v>
      </c>
      <c r="H32" s="38">
        <f t="shared" si="12"/>
        <v>1128</v>
      </c>
      <c r="I32" s="38">
        <f t="shared" si="12"/>
        <v>1128</v>
      </c>
      <c r="J32" s="38">
        <f t="shared" si="12"/>
        <v>1128</v>
      </c>
      <c r="K32" s="38">
        <f t="shared" si="12"/>
        <v>1128</v>
      </c>
      <c r="L32" s="38">
        <f t="shared" si="12"/>
        <v>1128</v>
      </c>
      <c r="M32" s="38">
        <f t="shared" si="12"/>
        <v>1128</v>
      </c>
      <c r="N32" s="38">
        <f t="shared" si="12"/>
        <v>1128</v>
      </c>
      <c r="O32" s="38">
        <f t="shared" si="12"/>
        <v>1128</v>
      </c>
      <c r="P32" s="38">
        <f t="shared" si="12"/>
        <v>1128</v>
      </c>
      <c r="Q32" s="38">
        <f t="shared" si="12"/>
        <v>1128</v>
      </c>
      <c r="R32" s="38">
        <f t="shared" si="12"/>
        <v>1128</v>
      </c>
      <c r="S32" s="38">
        <f t="shared" si="12"/>
        <v>1128</v>
      </c>
      <c r="T32" s="38">
        <f t="shared" si="12"/>
        <v>1128</v>
      </c>
      <c r="U32" s="38">
        <f t="shared" si="12"/>
        <v>1128</v>
      </c>
      <c r="V32" s="38">
        <f t="shared" si="12"/>
        <v>1128</v>
      </c>
      <c r="W32" s="38">
        <f t="shared" si="12"/>
        <v>1128</v>
      </c>
      <c r="X32" s="38">
        <f t="shared" si="12"/>
        <v>1128</v>
      </c>
      <c r="Y32" s="38">
        <f t="shared" si="12"/>
        <v>1128</v>
      </c>
      <c r="Z32" s="38">
        <f t="shared" si="12"/>
        <v>1128</v>
      </c>
      <c r="AA32" s="38">
        <f t="shared" si="12"/>
        <v>1128</v>
      </c>
      <c r="AB32" s="38">
        <f t="shared" si="12"/>
        <v>1128</v>
      </c>
      <c r="AC32" s="38">
        <f t="shared" si="12"/>
        <v>1128</v>
      </c>
      <c r="AD32" s="38">
        <f t="shared" si="12"/>
        <v>1128</v>
      </c>
      <c r="AE32" s="38">
        <f t="shared" si="12"/>
        <v>1128</v>
      </c>
      <c r="AF32" s="38">
        <f t="shared" si="12"/>
        <v>1128</v>
      </c>
    </row>
    <row r="33" spans="2:32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2:32">
      <c r="B34" s="147" t="s">
        <v>88</v>
      </c>
    </row>
    <row r="35" spans="2:32">
      <c r="B35" s="82"/>
      <c r="C35" s="72">
        <f>Beruházás_PE!C$38</f>
        <v>2018</v>
      </c>
      <c r="D35" s="72">
        <f>Beruházás_PE!D$38</f>
        <v>2019</v>
      </c>
      <c r="E35" s="72">
        <f>Beruházás_PE!E$38</f>
        <v>2020</v>
      </c>
      <c r="F35" s="76">
        <f>Beruházás_PE!F$38</f>
        <v>2021</v>
      </c>
      <c r="G35" s="76">
        <f>Beruházás_PE!G$38</f>
        <v>2022</v>
      </c>
      <c r="H35" s="76">
        <f>Beruházás_PE!H$38</f>
        <v>2023</v>
      </c>
      <c r="I35" s="76">
        <f>Beruházás_PE!I$38</f>
        <v>2024</v>
      </c>
      <c r="J35" s="76">
        <f>Beruházás_PE!J$38</f>
        <v>2025</v>
      </c>
      <c r="K35" s="76">
        <f>Beruházás_PE!K$38</f>
        <v>2026</v>
      </c>
      <c r="L35" s="76">
        <f>Beruházás_PE!L$38</f>
        <v>2027</v>
      </c>
      <c r="M35" s="76">
        <f>Beruházás_PE!M$38</f>
        <v>2028</v>
      </c>
      <c r="N35" s="76">
        <f>Beruházás_PE!N$38</f>
        <v>2029</v>
      </c>
      <c r="O35" s="76">
        <f>Beruházás_PE!O$38</f>
        <v>2030</v>
      </c>
      <c r="P35" s="76">
        <f>Beruházás_PE!P$38</f>
        <v>2031</v>
      </c>
      <c r="Q35" s="76">
        <f>Beruházás_PE!Q$38</f>
        <v>2032</v>
      </c>
      <c r="R35" s="76">
        <f>Beruházás_PE!R$38</f>
        <v>2033</v>
      </c>
      <c r="S35" s="76">
        <f>Beruházás_PE!S$38</f>
        <v>2034</v>
      </c>
      <c r="T35" s="76">
        <f>Beruházás_PE!T$38</f>
        <v>2035</v>
      </c>
      <c r="U35" s="76">
        <f>Beruházás_PE!U$38</f>
        <v>2036</v>
      </c>
      <c r="V35" s="76">
        <f>Beruházás_PE!V$38</f>
        <v>2037</v>
      </c>
      <c r="W35" s="76">
        <f>Beruházás_PE!W$38</f>
        <v>2038</v>
      </c>
      <c r="X35" s="76">
        <f>Beruházás_PE!X$38</f>
        <v>2039</v>
      </c>
      <c r="Y35" s="76">
        <f>Beruházás_PE!Y$38</f>
        <v>2040</v>
      </c>
      <c r="Z35" s="76">
        <f>Beruházás_PE!Z$38</f>
        <v>2041</v>
      </c>
      <c r="AA35" s="76">
        <f>Beruházás_PE!AA$38</f>
        <v>2042</v>
      </c>
      <c r="AB35" s="76">
        <f>Beruházás_PE!AB$38</f>
        <v>2043</v>
      </c>
      <c r="AC35" s="76">
        <f>Beruházás_PE!AC$38</f>
        <v>2044</v>
      </c>
      <c r="AD35" s="76">
        <f>Beruházás_PE!AD$38</f>
        <v>2045</v>
      </c>
      <c r="AE35" s="76">
        <f>Beruházás_PE!AE$38</f>
        <v>2046</v>
      </c>
      <c r="AF35" s="76">
        <f>Beruházás_PE!AF$38</f>
        <v>2047</v>
      </c>
    </row>
    <row r="36" spans="2:32">
      <c r="B36" s="29" t="s">
        <v>87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>
      <c r="B37" s="77" t="s">
        <v>86</v>
      </c>
      <c r="C37" s="43">
        <f>Alap2_mennyiségek!B$71</f>
        <v>123586.4856</v>
      </c>
      <c r="D37" s="43">
        <f>Alap2_mennyiségek!C$71</f>
        <v>123586.4856</v>
      </c>
      <c r="E37" s="43">
        <f>Alap2_mennyiségek!D$71</f>
        <v>115041.64177732199</v>
      </c>
      <c r="F37" s="43">
        <f>Alap2_mennyiségek!E$71</f>
        <v>115041.64177732199</v>
      </c>
      <c r="G37" s="43">
        <f>Alap2_mennyiségek!F$71</f>
        <v>115041.64177732199</v>
      </c>
      <c r="H37" s="43">
        <f>Alap2_mennyiségek!G$71</f>
        <v>115041.64177732199</v>
      </c>
      <c r="I37" s="43">
        <f>Alap2_mennyiségek!H$71</f>
        <v>115041.64177732199</v>
      </c>
      <c r="J37" s="43">
        <f>Alap2_mennyiségek!I$71</f>
        <v>115041.64177732199</v>
      </c>
      <c r="K37" s="43">
        <f>Alap2_mennyiségek!J$71</f>
        <v>115041.64177732199</v>
      </c>
      <c r="L37" s="43">
        <f>Alap2_mennyiségek!K$71</f>
        <v>115041.64177732199</v>
      </c>
      <c r="M37" s="43">
        <f>Alap2_mennyiségek!L$71</f>
        <v>115041.64177732199</v>
      </c>
      <c r="N37" s="43">
        <f>Alap2_mennyiségek!M$71</f>
        <v>115041.64177732199</v>
      </c>
      <c r="O37" s="43">
        <f>Alap2_mennyiségek!N$71</f>
        <v>115041.64177732199</v>
      </c>
      <c r="P37" s="43">
        <f>Alap2_mennyiségek!O$71</f>
        <v>115041.64177732199</v>
      </c>
      <c r="Q37" s="43">
        <f>Alap2_mennyiségek!P$71</f>
        <v>115041.64177732199</v>
      </c>
      <c r="R37" s="43">
        <f>Alap2_mennyiségek!Q$71</f>
        <v>115041.64177732199</v>
      </c>
      <c r="S37" s="43">
        <f>Alap2_mennyiségek!R$71</f>
        <v>115041.64177732199</v>
      </c>
      <c r="T37" s="43">
        <f>Alap2_mennyiségek!S$71</f>
        <v>115041.64177732199</v>
      </c>
      <c r="U37" s="43">
        <f>Alap2_mennyiségek!T$71</f>
        <v>115041.64177732199</v>
      </c>
      <c r="V37" s="43">
        <f>Alap2_mennyiségek!U$71</f>
        <v>115041.64177732199</v>
      </c>
      <c r="W37" s="43">
        <f>Alap2_mennyiségek!V$71</f>
        <v>115041.64177732199</v>
      </c>
      <c r="X37" s="43">
        <f>Alap2_mennyiségek!W$71</f>
        <v>115041.64177732199</v>
      </c>
      <c r="Y37" s="43">
        <f>Alap2_mennyiségek!X$71</f>
        <v>115041.64177732199</v>
      </c>
      <c r="Z37" s="43">
        <f>Alap2_mennyiségek!Y$71</f>
        <v>115041.64177732199</v>
      </c>
      <c r="AA37" s="43">
        <f>Alap2_mennyiségek!Z$71</f>
        <v>115041.64177732199</v>
      </c>
      <c r="AB37" s="43">
        <f>Alap2_mennyiségek!AA$71</f>
        <v>115041.64177732199</v>
      </c>
      <c r="AC37" s="43">
        <f>Alap2_mennyiségek!AB$71</f>
        <v>115041.64177732199</v>
      </c>
      <c r="AD37" s="43">
        <f>Alap2_mennyiségek!AC$71</f>
        <v>115041.64177732199</v>
      </c>
      <c r="AE37" s="43">
        <f>Alap2_mennyiségek!AD$71</f>
        <v>115041.64177732199</v>
      </c>
      <c r="AF37" s="43">
        <f>Alap2_mennyiségek!AE$71</f>
        <v>115041.64177732199</v>
      </c>
    </row>
    <row r="38" spans="2:32">
      <c r="B38" s="77" t="s">
        <v>157</v>
      </c>
      <c r="C38" s="43">
        <f>Alap2_mennyiségek!B$78</f>
        <v>0</v>
      </c>
      <c r="D38" s="43">
        <f>Alap2_mennyiségek!C$78</f>
        <v>0</v>
      </c>
      <c r="E38" s="43">
        <f>Alap2_mennyiségek!D$78</f>
        <v>26000</v>
      </c>
      <c r="F38" s="43">
        <f>Alap2_mennyiségek!E$78</f>
        <v>26000</v>
      </c>
      <c r="G38" s="43">
        <f>Alap2_mennyiségek!F$78</f>
        <v>26000</v>
      </c>
      <c r="H38" s="43">
        <f>Alap2_mennyiségek!G$78</f>
        <v>26000</v>
      </c>
      <c r="I38" s="43">
        <f>Alap2_mennyiségek!H$78</f>
        <v>26000</v>
      </c>
      <c r="J38" s="43">
        <f>Alap2_mennyiségek!I$78</f>
        <v>26000</v>
      </c>
      <c r="K38" s="43">
        <f>Alap2_mennyiségek!J$78</f>
        <v>26000</v>
      </c>
      <c r="L38" s="43">
        <f>Alap2_mennyiségek!K$78</f>
        <v>26000</v>
      </c>
      <c r="M38" s="43">
        <f>Alap2_mennyiségek!L$78</f>
        <v>26000</v>
      </c>
      <c r="N38" s="43">
        <f>Alap2_mennyiségek!M$78</f>
        <v>26000</v>
      </c>
      <c r="O38" s="43">
        <f>Alap2_mennyiségek!N$78</f>
        <v>26000</v>
      </c>
      <c r="P38" s="43">
        <f>Alap2_mennyiségek!O$78</f>
        <v>26000</v>
      </c>
      <c r="Q38" s="43">
        <f>Alap2_mennyiségek!P$78</f>
        <v>26000</v>
      </c>
      <c r="R38" s="43">
        <f>Alap2_mennyiségek!Q$78</f>
        <v>26000</v>
      </c>
      <c r="S38" s="43">
        <f>Alap2_mennyiségek!R$78</f>
        <v>26000</v>
      </c>
      <c r="T38" s="43">
        <f>Alap2_mennyiségek!S$78</f>
        <v>26000</v>
      </c>
      <c r="U38" s="43">
        <f>Alap2_mennyiségek!T$78</f>
        <v>26000</v>
      </c>
      <c r="V38" s="43">
        <f>Alap2_mennyiségek!U$78</f>
        <v>26000</v>
      </c>
      <c r="W38" s="43">
        <f>Alap2_mennyiségek!V$78</f>
        <v>26000</v>
      </c>
      <c r="X38" s="43">
        <f>Alap2_mennyiségek!W$78</f>
        <v>26000</v>
      </c>
      <c r="Y38" s="43">
        <f>Alap2_mennyiségek!X$78</f>
        <v>26000</v>
      </c>
      <c r="Z38" s="43">
        <f>Alap2_mennyiségek!Y$78</f>
        <v>26000</v>
      </c>
      <c r="AA38" s="43">
        <f>Alap2_mennyiségek!Z$78</f>
        <v>26000</v>
      </c>
      <c r="AB38" s="43">
        <f>Alap2_mennyiségek!AA$78</f>
        <v>26000</v>
      </c>
      <c r="AC38" s="43">
        <f>Alap2_mennyiségek!AB$78</f>
        <v>26000</v>
      </c>
      <c r="AD38" s="43">
        <f>Alap2_mennyiségek!AC$78</f>
        <v>26000</v>
      </c>
      <c r="AE38" s="43">
        <f>Alap2_mennyiségek!AD$78</f>
        <v>26000</v>
      </c>
      <c r="AF38" s="43">
        <f>Alap2_mennyiségek!AE$78</f>
        <v>26000</v>
      </c>
    </row>
    <row r="39" spans="2:32">
      <c r="B39" s="77" t="s">
        <v>155</v>
      </c>
      <c r="C39" s="43">
        <f>Alap2_mennyiségek!B$56+Alap2_mennyiségek!B$58+Alap2_mennyiségek!B$60+Alap2_mennyiségek!B$62+Alap2_mennyiségek!B$67</f>
        <v>13227.949199999999</v>
      </c>
      <c r="D39" s="43">
        <f>Alap2_mennyiségek!C$56+Alap2_mennyiségek!C$58+Alap2_mennyiségek!C$60+Alap2_mennyiségek!C$62+Alap2_mennyiségek!C$67</f>
        <v>13227.949199999999</v>
      </c>
      <c r="E39" s="43">
        <f>Alap2_mennyiségek!D$56+Alap2_mennyiségek!D$58+Alap2_mennyiségek!D$60+Alap2_mennyiségek!D$62+Alap2_mennyiségek!D$67</f>
        <v>17718.261260520001</v>
      </c>
      <c r="F39" s="43">
        <f>Alap2_mennyiségek!E$56+Alap2_mennyiségek!E$58+Alap2_mennyiségek!E$60+Alap2_mennyiségek!E$62+Alap2_mennyiségek!E$67</f>
        <v>17718.261260520001</v>
      </c>
      <c r="G39" s="43">
        <f>Alap2_mennyiségek!F$56+Alap2_mennyiségek!F$58+Alap2_mennyiségek!F$60+Alap2_mennyiségek!F$62+Alap2_mennyiségek!F$67</f>
        <v>17718.261260520001</v>
      </c>
      <c r="H39" s="43">
        <f>Alap2_mennyiségek!G$56+Alap2_mennyiségek!G$58+Alap2_mennyiségek!G$60+Alap2_mennyiségek!G$62+Alap2_mennyiségek!G$67</f>
        <v>17718.261260520001</v>
      </c>
      <c r="I39" s="43">
        <f>Alap2_mennyiségek!H$56+Alap2_mennyiségek!H$58+Alap2_mennyiségek!H$60+Alap2_mennyiségek!H$62+Alap2_mennyiségek!H$67</f>
        <v>17718.261260520001</v>
      </c>
      <c r="J39" s="43">
        <f>Alap2_mennyiségek!I$56+Alap2_mennyiségek!I$58+Alap2_mennyiségek!I$60+Alap2_mennyiségek!I$62+Alap2_mennyiségek!I$67</f>
        <v>17718.261260520001</v>
      </c>
      <c r="K39" s="43">
        <f>Alap2_mennyiségek!J$56+Alap2_mennyiségek!J$58+Alap2_mennyiségek!J$60+Alap2_mennyiségek!J$62+Alap2_mennyiségek!J$67</f>
        <v>17718.261260520001</v>
      </c>
      <c r="L39" s="43">
        <f>Alap2_mennyiségek!K$56+Alap2_mennyiségek!K$58+Alap2_mennyiségek!K$60+Alap2_mennyiségek!K$62+Alap2_mennyiségek!K$67</f>
        <v>17718.261260520001</v>
      </c>
      <c r="M39" s="43">
        <f>Alap2_mennyiségek!L$56+Alap2_mennyiségek!L$58+Alap2_mennyiségek!L$60+Alap2_mennyiségek!L$62+Alap2_mennyiségek!L$67</f>
        <v>17718.261260520001</v>
      </c>
      <c r="N39" s="43">
        <f>Alap2_mennyiségek!M$56+Alap2_mennyiségek!M$58+Alap2_mennyiségek!M$60+Alap2_mennyiségek!M$62+Alap2_mennyiségek!M$67</f>
        <v>17718.261260520001</v>
      </c>
      <c r="O39" s="43">
        <f>Alap2_mennyiségek!N$56+Alap2_mennyiségek!N$58+Alap2_mennyiségek!N$60+Alap2_mennyiségek!N$62+Alap2_mennyiségek!N$67</f>
        <v>17718.261260520001</v>
      </c>
      <c r="P39" s="43">
        <f>Alap2_mennyiségek!O$56+Alap2_mennyiségek!O$58+Alap2_mennyiségek!O$60+Alap2_mennyiségek!O$62+Alap2_mennyiségek!O$67</f>
        <v>17718.261260520001</v>
      </c>
      <c r="Q39" s="43">
        <f>Alap2_mennyiségek!P$56+Alap2_mennyiségek!P$58+Alap2_mennyiségek!P$60+Alap2_mennyiségek!P$62+Alap2_mennyiségek!P$67</f>
        <v>17718.261260520001</v>
      </c>
      <c r="R39" s="43">
        <f>Alap2_mennyiségek!Q$56+Alap2_mennyiségek!Q$58+Alap2_mennyiségek!Q$60+Alap2_mennyiségek!Q$62+Alap2_mennyiségek!Q$67</f>
        <v>17718.261260520001</v>
      </c>
      <c r="S39" s="43">
        <f>Alap2_mennyiségek!R$56+Alap2_mennyiségek!R$58+Alap2_mennyiségek!R$60+Alap2_mennyiségek!R$62+Alap2_mennyiségek!R$67</f>
        <v>17718.261260520001</v>
      </c>
      <c r="T39" s="43">
        <f>Alap2_mennyiségek!S$56+Alap2_mennyiségek!S$58+Alap2_mennyiségek!S$60+Alap2_mennyiségek!S$62+Alap2_mennyiségek!S$67</f>
        <v>17718.261260520001</v>
      </c>
      <c r="U39" s="43">
        <f>Alap2_mennyiségek!T$56+Alap2_mennyiségek!T$58+Alap2_mennyiségek!T$60+Alap2_mennyiségek!T$62+Alap2_mennyiségek!T$67</f>
        <v>17718.261260520001</v>
      </c>
      <c r="V39" s="43">
        <f>Alap2_mennyiségek!U$56+Alap2_mennyiségek!U$58+Alap2_mennyiségek!U$60+Alap2_mennyiségek!U$62+Alap2_mennyiségek!U$67</f>
        <v>17718.261260520001</v>
      </c>
      <c r="W39" s="43">
        <f>Alap2_mennyiségek!V$56+Alap2_mennyiségek!V$58+Alap2_mennyiségek!V$60+Alap2_mennyiségek!V$62+Alap2_mennyiségek!V$67</f>
        <v>17718.261260520001</v>
      </c>
      <c r="X39" s="43">
        <f>Alap2_mennyiségek!W$56+Alap2_mennyiségek!W$58+Alap2_mennyiségek!W$60+Alap2_mennyiségek!W$62+Alap2_mennyiségek!W$67</f>
        <v>17718.261260520001</v>
      </c>
      <c r="Y39" s="43">
        <f>Alap2_mennyiségek!X$56+Alap2_mennyiségek!X$58+Alap2_mennyiségek!X$60+Alap2_mennyiségek!X$62+Alap2_mennyiségek!X$67</f>
        <v>17718.261260520001</v>
      </c>
      <c r="Z39" s="43">
        <f>Alap2_mennyiségek!Y$56+Alap2_mennyiségek!Y$58+Alap2_mennyiségek!Y$60+Alap2_mennyiségek!Y$62+Alap2_mennyiségek!Y$67</f>
        <v>17718.261260520001</v>
      </c>
      <c r="AA39" s="43">
        <f>Alap2_mennyiségek!Z$56+Alap2_mennyiségek!Z$58+Alap2_mennyiségek!Z$60+Alap2_mennyiségek!Z$62+Alap2_mennyiségek!Z$67</f>
        <v>17718.261260520001</v>
      </c>
      <c r="AB39" s="43">
        <f>Alap2_mennyiségek!AA$56+Alap2_mennyiségek!AA$58+Alap2_mennyiségek!AA$60+Alap2_mennyiségek!AA$62+Alap2_mennyiségek!AA$67</f>
        <v>17718.261260520001</v>
      </c>
      <c r="AC39" s="43">
        <f>Alap2_mennyiségek!AB$56+Alap2_mennyiségek!AB$58+Alap2_mennyiségek!AB$60+Alap2_mennyiségek!AB$62+Alap2_mennyiségek!AB$67</f>
        <v>17718.261260520001</v>
      </c>
      <c r="AD39" s="43">
        <f>Alap2_mennyiségek!AC$56+Alap2_mennyiségek!AC$58+Alap2_mennyiségek!AC$60+Alap2_mennyiségek!AC$62+Alap2_mennyiségek!AC$67</f>
        <v>17718.261260520001</v>
      </c>
      <c r="AE39" s="43">
        <f>Alap2_mennyiségek!AD$56+Alap2_mennyiségek!AD$58+Alap2_mennyiségek!AD$60+Alap2_mennyiségek!AD$62+Alap2_mennyiségek!AD$67</f>
        <v>17718.261260520001</v>
      </c>
      <c r="AF39" s="43">
        <f>Alap2_mennyiségek!AE$56+Alap2_mennyiségek!AE$58+Alap2_mennyiségek!AE$60+Alap2_mennyiségek!AE$62+Alap2_mennyiségek!AE$67</f>
        <v>17718.261260520001</v>
      </c>
    </row>
    <row r="40" spans="2:32">
      <c r="B40" s="77" t="s">
        <v>156</v>
      </c>
      <c r="C40" s="43">
        <f>Alap2_mennyiségek!B$64</f>
        <v>26787.420000000009</v>
      </c>
      <c r="D40" s="43">
        <f>Alap2_mennyiségek!C$64</f>
        <v>26787.420000000009</v>
      </c>
      <c r="E40" s="43">
        <f>Alap2_mennyiségek!D$64</f>
        <v>30841.951762158009</v>
      </c>
      <c r="F40" s="43">
        <f>Alap2_mennyiségek!E$64</f>
        <v>30841.951762158009</v>
      </c>
      <c r="G40" s="43">
        <f>Alap2_mennyiségek!F$64</f>
        <v>30841.951762158009</v>
      </c>
      <c r="H40" s="43">
        <f>Alap2_mennyiségek!G$64</f>
        <v>30841.951762158009</v>
      </c>
      <c r="I40" s="43">
        <f>Alap2_mennyiségek!H$64</f>
        <v>30841.951762158009</v>
      </c>
      <c r="J40" s="43">
        <f>Alap2_mennyiségek!I$64</f>
        <v>30841.951762158009</v>
      </c>
      <c r="K40" s="43">
        <f>Alap2_mennyiségek!J$64</f>
        <v>30841.951762158009</v>
      </c>
      <c r="L40" s="43">
        <f>Alap2_mennyiségek!K$64</f>
        <v>30841.951762158009</v>
      </c>
      <c r="M40" s="43">
        <f>Alap2_mennyiségek!L$64</f>
        <v>30841.951762158009</v>
      </c>
      <c r="N40" s="43">
        <f>Alap2_mennyiségek!M$64</f>
        <v>30841.951762158009</v>
      </c>
      <c r="O40" s="43">
        <f>Alap2_mennyiségek!N$64</f>
        <v>30841.951762158009</v>
      </c>
      <c r="P40" s="43">
        <f>Alap2_mennyiségek!O$64</f>
        <v>30841.951762158009</v>
      </c>
      <c r="Q40" s="43">
        <f>Alap2_mennyiségek!P$64</f>
        <v>30841.951762158009</v>
      </c>
      <c r="R40" s="43">
        <f>Alap2_mennyiségek!Q$64</f>
        <v>30841.951762158009</v>
      </c>
      <c r="S40" s="43">
        <f>Alap2_mennyiségek!R$64</f>
        <v>30841.951762158009</v>
      </c>
      <c r="T40" s="43">
        <f>Alap2_mennyiségek!S$64</f>
        <v>30841.951762158009</v>
      </c>
      <c r="U40" s="43">
        <f>Alap2_mennyiségek!T$64</f>
        <v>30841.951762158009</v>
      </c>
      <c r="V40" s="43">
        <f>Alap2_mennyiségek!U$64</f>
        <v>30841.951762158009</v>
      </c>
      <c r="W40" s="43">
        <f>Alap2_mennyiségek!V$64</f>
        <v>30841.951762158009</v>
      </c>
      <c r="X40" s="43">
        <f>Alap2_mennyiségek!W$64</f>
        <v>30841.951762158009</v>
      </c>
      <c r="Y40" s="43">
        <f>Alap2_mennyiségek!X$64</f>
        <v>30841.951762158009</v>
      </c>
      <c r="Z40" s="43">
        <f>Alap2_mennyiségek!Y$64</f>
        <v>30841.951762158009</v>
      </c>
      <c r="AA40" s="43">
        <f>Alap2_mennyiségek!Z$64</f>
        <v>30841.951762158009</v>
      </c>
      <c r="AB40" s="43">
        <f>Alap2_mennyiségek!AA$64</f>
        <v>30841.951762158009</v>
      </c>
      <c r="AC40" s="43">
        <f>Alap2_mennyiségek!AB$64</f>
        <v>30841.951762158009</v>
      </c>
      <c r="AD40" s="43">
        <f>Alap2_mennyiségek!AC$64</f>
        <v>30841.951762158009</v>
      </c>
      <c r="AE40" s="43">
        <f>Alap2_mennyiségek!AD$64</f>
        <v>30841.951762158009</v>
      </c>
      <c r="AF40" s="43">
        <f>Alap2_mennyiségek!AE$64</f>
        <v>30841.951762158009</v>
      </c>
    </row>
    <row r="41" spans="2:32">
      <c r="B41" s="77" t="s">
        <v>85</v>
      </c>
      <c r="C41" s="43">
        <f>Alap2_mennyiségek!B$68</f>
        <v>26783.660000000011</v>
      </c>
      <c r="D41" s="43">
        <f>Alap2_mennyiségek!C$68</f>
        <v>26783.660000000011</v>
      </c>
      <c r="E41" s="43">
        <f>Alap2_mennyiségek!D$68</f>
        <v>30841.951762158009</v>
      </c>
      <c r="F41" s="43">
        <f>Alap2_mennyiségek!E$68</f>
        <v>30841.951762158009</v>
      </c>
      <c r="G41" s="43">
        <f>Alap2_mennyiségek!F$68</f>
        <v>30841.951762158009</v>
      </c>
      <c r="H41" s="43">
        <f>Alap2_mennyiségek!G$68</f>
        <v>30841.951762158009</v>
      </c>
      <c r="I41" s="43">
        <f>Alap2_mennyiségek!H$68</f>
        <v>30841.951762158009</v>
      </c>
      <c r="J41" s="43">
        <f>Alap2_mennyiségek!I$68</f>
        <v>30841.951762158009</v>
      </c>
      <c r="K41" s="43">
        <f>Alap2_mennyiségek!J$68</f>
        <v>30841.951762158009</v>
      </c>
      <c r="L41" s="43">
        <f>Alap2_mennyiségek!K$68</f>
        <v>30841.951762158009</v>
      </c>
      <c r="M41" s="43">
        <f>Alap2_mennyiségek!L$68</f>
        <v>30841.951762158009</v>
      </c>
      <c r="N41" s="43">
        <f>Alap2_mennyiségek!M$68</f>
        <v>30841.951762158009</v>
      </c>
      <c r="O41" s="43">
        <f>Alap2_mennyiségek!N$68</f>
        <v>30841.951762158009</v>
      </c>
      <c r="P41" s="43">
        <f>Alap2_mennyiségek!O$68</f>
        <v>30841.951762158009</v>
      </c>
      <c r="Q41" s="43">
        <f>Alap2_mennyiségek!P$68</f>
        <v>30841.951762158009</v>
      </c>
      <c r="R41" s="43">
        <f>Alap2_mennyiségek!Q$68</f>
        <v>30841.951762158009</v>
      </c>
      <c r="S41" s="43">
        <f>Alap2_mennyiségek!R$68</f>
        <v>30841.951762158009</v>
      </c>
      <c r="T41" s="43">
        <f>Alap2_mennyiségek!S$68</f>
        <v>30841.951762158009</v>
      </c>
      <c r="U41" s="43">
        <f>Alap2_mennyiségek!T$68</f>
        <v>30841.951762158009</v>
      </c>
      <c r="V41" s="43">
        <f>Alap2_mennyiségek!U$68</f>
        <v>30841.951762158009</v>
      </c>
      <c r="W41" s="43">
        <f>Alap2_mennyiségek!V$68</f>
        <v>30841.951762158009</v>
      </c>
      <c r="X41" s="43">
        <f>Alap2_mennyiségek!W$68</f>
        <v>30841.951762158009</v>
      </c>
      <c r="Y41" s="43">
        <f>Alap2_mennyiségek!X$68</f>
        <v>30841.951762158009</v>
      </c>
      <c r="Z41" s="43">
        <f>Alap2_mennyiségek!Y$68</f>
        <v>30841.951762158009</v>
      </c>
      <c r="AA41" s="43">
        <f>Alap2_mennyiségek!Z$68</f>
        <v>30841.951762158009</v>
      </c>
      <c r="AB41" s="43">
        <f>Alap2_mennyiségek!AA$68</f>
        <v>30841.951762158009</v>
      </c>
      <c r="AC41" s="43">
        <f>Alap2_mennyiségek!AB$68</f>
        <v>30841.951762158009</v>
      </c>
      <c r="AD41" s="43">
        <f>Alap2_mennyiségek!AC$68</f>
        <v>30841.951762158009</v>
      </c>
      <c r="AE41" s="43">
        <f>Alap2_mennyiségek!AD$68</f>
        <v>30841.951762158009</v>
      </c>
      <c r="AF41" s="43">
        <f>Alap2_mennyiségek!AE$68</f>
        <v>30841.951762158009</v>
      </c>
    </row>
    <row r="42" spans="2:32">
      <c r="B42" s="77" t="s">
        <v>158</v>
      </c>
      <c r="C42" s="43">
        <f>Alap2_mennyiségek!B$56+Alap2_mennyiségek!B$58+Alap2_mennyiségek!B$62</f>
        <v>9930.161759999999</v>
      </c>
      <c r="D42" s="43">
        <f>Alap2_mennyiségek!C$56+Alap2_mennyiségek!C$58+Alap2_mennyiségek!C$62</f>
        <v>9930.161759999999</v>
      </c>
      <c r="E42" s="43">
        <f>Alap2_mennyiségek!D$56+Alap2_mennyiségek!D$58+Alap2_mennyiségek!D$62</f>
        <v>14331.750164160001</v>
      </c>
      <c r="F42" s="43">
        <f>Alap2_mennyiségek!E$56+Alap2_mennyiségek!E$58+Alap2_mennyiségek!E$62</f>
        <v>14331.750164160001</v>
      </c>
      <c r="G42" s="43">
        <f>Alap2_mennyiségek!F$56+Alap2_mennyiségek!F$58+Alap2_mennyiségek!F$62</f>
        <v>14331.750164160001</v>
      </c>
      <c r="H42" s="43">
        <f>Alap2_mennyiségek!G$56+Alap2_mennyiségek!G$58+Alap2_mennyiségek!G$62</f>
        <v>14331.750164160001</v>
      </c>
      <c r="I42" s="43">
        <f>Alap2_mennyiségek!H$56+Alap2_mennyiségek!H$58+Alap2_mennyiségek!H$62</f>
        <v>14331.750164160001</v>
      </c>
      <c r="J42" s="43">
        <f>Alap2_mennyiségek!I$56+Alap2_mennyiségek!I$58+Alap2_mennyiségek!I$62</f>
        <v>14331.750164160001</v>
      </c>
      <c r="K42" s="43">
        <f>Alap2_mennyiségek!J$56+Alap2_mennyiségek!J$58+Alap2_mennyiségek!J$62</f>
        <v>14331.750164160001</v>
      </c>
      <c r="L42" s="43">
        <f>Alap2_mennyiségek!K$56+Alap2_mennyiségek!K$58+Alap2_mennyiségek!K$62</f>
        <v>14331.750164160001</v>
      </c>
      <c r="M42" s="43">
        <f>Alap2_mennyiségek!L$56+Alap2_mennyiségek!L$58+Alap2_mennyiségek!L$62</f>
        <v>14331.750164160001</v>
      </c>
      <c r="N42" s="43">
        <f>Alap2_mennyiségek!M$56+Alap2_mennyiségek!M$58+Alap2_mennyiségek!M$62</f>
        <v>14331.750164160001</v>
      </c>
      <c r="O42" s="43">
        <f>Alap2_mennyiségek!N$56+Alap2_mennyiségek!N$58+Alap2_mennyiségek!N$62</f>
        <v>14331.750164160001</v>
      </c>
      <c r="P42" s="43">
        <f>Alap2_mennyiségek!O$56+Alap2_mennyiségek!O$58+Alap2_mennyiségek!O$62</f>
        <v>14331.750164160001</v>
      </c>
      <c r="Q42" s="43">
        <f>Alap2_mennyiségek!P$56+Alap2_mennyiségek!P$58+Alap2_mennyiségek!P$62</f>
        <v>14331.750164160001</v>
      </c>
      <c r="R42" s="43">
        <f>Alap2_mennyiségek!Q$56+Alap2_mennyiségek!Q$58+Alap2_mennyiségek!Q$62</f>
        <v>14331.750164160001</v>
      </c>
      <c r="S42" s="43">
        <f>Alap2_mennyiségek!R$56+Alap2_mennyiségek!R$58+Alap2_mennyiségek!R$62</f>
        <v>14331.750164160001</v>
      </c>
      <c r="T42" s="43">
        <f>Alap2_mennyiségek!S$56+Alap2_mennyiségek!S$58+Alap2_mennyiségek!S$62</f>
        <v>14331.750164160001</v>
      </c>
      <c r="U42" s="43">
        <f>Alap2_mennyiségek!T$56+Alap2_mennyiségek!T$58+Alap2_mennyiségek!T$62</f>
        <v>14331.750164160001</v>
      </c>
      <c r="V42" s="43">
        <f>Alap2_mennyiségek!U$56+Alap2_mennyiségek!U$58+Alap2_mennyiségek!U$62</f>
        <v>14331.750164160001</v>
      </c>
      <c r="W42" s="43">
        <f>Alap2_mennyiségek!V$56+Alap2_mennyiségek!V$58+Alap2_mennyiségek!V$62</f>
        <v>14331.750164160001</v>
      </c>
      <c r="X42" s="43">
        <f>Alap2_mennyiségek!W$56+Alap2_mennyiségek!W$58+Alap2_mennyiségek!W$62</f>
        <v>14331.750164160001</v>
      </c>
      <c r="Y42" s="43">
        <f>Alap2_mennyiségek!X$56+Alap2_mennyiségek!X$58+Alap2_mennyiségek!X$62</f>
        <v>14331.750164160001</v>
      </c>
      <c r="Z42" s="43">
        <f>Alap2_mennyiségek!Y$56+Alap2_mennyiségek!Y$58+Alap2_mennyiségek!Y$62</f>
        <v>14331.750164160001</v>
      </c>
      <c r="AA42" s="43">
        <f>Alap2_mennyiségek!Z$56+Alap2_mennyiségek!Z$58+Alap2_mennyiségek!Z$62</f>
        <v>14331.750164160001</v>
      </c>
      <c r="AB42" s="43">
        <f>Alap2_mennyiségek!AA$56+Alap2_mennyiségek!AA$58+Alap2_mennyiségek!AA$62</f>
        <v>14331.750164160001</v>
      </c>
      <c r="AC42" s="43">
        <f>Alap2_mennyiségek!AB$56+Alap2_mennyiségek!AB$58+Alap2_mennyiségek!AB$62</f>
        <v>14331.750164160001</v>
      </c>
      <c r="AD42" s="43">
        <f>Alap2_mennyiségek!AC$56+Alap2_mennyiségek!AC$58+Alap2_mennyiségek!AC$62</f>
        <v>14331.750164160001</v>
      </c>
      <c r="AE42" s="43">
        <f>Alap2_mennyiségek!AD$56+Alap2_mennyiségek!AD$58+Alap2_mennyiségek!AD$62</f>
        <v>14331.750164160001</v>
      </c>
      <c r="AF42" s="43">
        <f>Alap2_mennyiségek!AE$56+Alap2_mennyiségek!AE$58+Alap2_mennyiségek!AE$62</f>
        <v>14331.750164160001</v>
      </c>
    </row>
    <row r="43" spans="2:32">
      <c r="B43" s="77" t="s">
        <v>84</v>
      </c>
      <c r="C43" s="43">
        <f>Alap2_mennyiségek!B$79</f>
        <v>123586.4856</v>
      </c>
      <c r="D43" s="43">
        <f>Alap2_mennyiségek!C$79</f>
        <v>123586.4856</v>
      </c>
      <c r="E43" s="43">
        <f>Alap2_mennyiségek!D$79</f>
        <v>115041.64177732199</v>
      </c>
      <c r="F43" s="43">
        <f>Alap2_mennyiségek!E$79</f>
        <v>115041.64177732199</v>
      </c>
      <c r="G43" s="43">
        <f>Alap2_mennyiségek!F$79</f>
        <v>115041.64177732199</v>
      </c>
      <c r="H43" s="43">
        <f>Alap2_mennyiségek!G$79</f>
        <v>115041.64177732199</v>
      </c>
      <c r="I43" s="43">
        <f>Alap2_mennyiségek!H$79</f>
        <v>115041.64177732199</v>
      </c>
      <c r="J43" s="43">
        <f>Alap2_mennyiségek!I$79</f>
        <v>115041.64177732199</v>
      </c>
      <c r="K43" s="43">
        <f>Alap2_mennyiségek!J$79</f>
        <v>115041.64177732199</v>
      </c>
      <c r="L43" s="43">
        <f>Alap2_mennyiségek!K$79</f>
        <v>115041.64177732199</v>
      </c>
      <c r="M43" s="43">
        <f>Alap2_mennyiségek!L$79</f>
        <v>115041.64177732199</v>
      </c>
      <c r="N43" s="43">
        <f>Alap2_mennyiségek!M$79</f>
        <v>115041.64177732199</v>
      </c>
      <c r="O43" s="43">
        <f>Alap2_mennyiségek!N$79</f>
        <v>115041.64177732199</v>
      </c>
      <c r="P43" s="43">
        <f>Alap2_mennyiségek!O$79</f>
        <v>115041.64177732199</v>
      </c>
      <c r="Q43" s="43">
        <f>Alap2_mennyiségek!P$79</f>
        <v>115041.64177732199</v>
      </c>
      <c r="R43" s="43">
        <f>Alap2_mennyiségek!Q$79</f>
        <v>115041.64177732199</v>
      </c>
      <c r="S43" s="43">
        <f>Alap2_mennyiségek!R$79</f>
        <v>115041.64177732199</v>
      </c>
      <c r="T43" s="43">
        <f>Alap2_mennyiségek!S$79</f>
        <v>115041.64177732199</v>
      </c>
      <c r="U43" s="43">
        <f>Alap2_mennyiségek!T$79</f>
        <v>115041.64177732199</v>
      </c>
      <c r="V43" s="43">
        <f>Alap2_mennyiségek!U$79</f>
        <v>115041.64177732199</v>
      </c>
      <c r="W43" s="43">
        <f>Alap2_mennyiségek!V$79</f>
        <v>115041.64177732199</v>
      </c>
      <c r="X43" s="43">
        <f>Alap2_mennyiségek!W$79</f>
        <v>115041.64177732199</v>
      </c>
      <c r="Y43" s="43">
        <f>Alap2_mennyiségek!X$79</f>
        <v>115041.64177732199</v>
      </c>
      <c r="Z43" s="43">
        <f>Alap2_mennyiségek!Y$79</f>
        <v>115041.64177732199</v>
      </c>
      <c r="AA43" s="43">
        <f>Alap2_mennyiségek!Z$79</f>
        <v>115041.64177732199</v>
      </c>
      <c r="AB43" s="43">
        <f>Alap2_mennyiségek!AA$79</f>
        <v>115041.64177732199</v>
      </c>
      <c r="AC43" s="43">
        <f>Alap2_mennyiségek!AB$79</f>
        <v>115041.64177732199</v>
      </c>
      <c r="AD43" s="43">
        <f>Alap2_mennyiségek!AC$79</f>
        <v>115041.64177732199</v>
      </c>
      <c r="AE43" s="43">
        <f>Alap2_mennyiségek!AD$79</f>
        <v>115041.64177732199</v>
      </c>
      <c r="AF43" s="43">
        <f>Alap2_mennyiségek!AE$79</f>
        <v>115041.64177732199</v>
      </c>
    </row>
    <row r="44" spans="2:32">
      <c r="B44" s="77" t="s">
        <v>168</v>
      </c>
      <c r="C44" s="43">
        <f>Alap2_mennyiségek!B$84</f>
        <v>17302.107984000002</v>
      </c>
      <c r="D44" s="43">
        <f>Alap2_mennyiségek!C$84</f>
        <v>17302.107984000002</v>
      </c>
      <c r="E44" s="43">
        <f>Alap2_mennyiségek!D$84</f>
        <v>40264.57462206269</v>
      </c>
      <c r="F44" s="43">
        <f>Alap2_mennyiségek!E$84</f>
        <v>40264.57462206269</v>
      </c>
      <c r="G44" s="43">
        <f>Alap2_mennyiségek!F$84</f>
        <v>40264.57462206269</v>
      </c>
      <c r="H44" s="43">
        <f>Alap2_mennyiségek!G$84</f>
        <v>40264.57462206269</v>
      </c>
      <c r="I44" s="43">
        <f>Alap2_mennyiségek!H$84</f>
        <v>40264.57462206269</v>
      </c>
      <c r="J44" s="43">
        <f>Alap2_mennyiségek!I$84</f>
        <v>40264.57462206269</v>
      </c>
      <c r="K44" s="43">
        <f>Alap2_mennyiségek!J$84</f>
        <v>40264.57462206269</v>
      </c>
      <c r="L44" s="43">
        <f>Alap2_mennyiségek!K$84</f>
        <v>40264.57462206269</v>
      </c>
      <c r="M44" s="43">
        <f>Alap2_mennyiségek!L$84</f>
        <v>40264.57462206269</v>
      </c>
      <c r="N44" s="43">
        <f>Alap2_mennyiségek!M$84</f>
        <v>40264.57462206269</v>
      </c>
      <c r="O44" s="43">
        <f>Alap2_mennyiségek!N$84</f>
        <v>40264.57462206269</v>
      </c>
      <c r="P44" s="43">
        <f>Alap2_mennyiségek!O$84</f>
        <v>40264.57462206269</v>
      </c>
      <c r="Q44" s="43">
        <f>Alap2_mennyiségek!P$84</f>
        <v>40264.57462206269</v>
      </c>
      <c r="R44" s="43">
        <f>Alap2_mennyiségek!Q$84</f>
        <v>40264.57462206269</v>
      </c>
      <c r="S44" s="43">
        <f>Alap2_mennyiségek!R$84</f>
        <v>40264.57462206269</v>
      </c>
      <c r="T44" s="43">
        <f>Alap2_mennyiségek!S$84</f>
        <v>40264.57462206269</v>
      </c>
      <c r="U44" s="43">
        <f>Alap2_mennyiségek!T$84</f>
        <v>40264.57462206269</v>
      </c>
      <c r="V44" s="43">
        <f>Alap2_mennyiségek!U$84</f>
        <v>40264.57462206269</v>
      </c>
      <c r="W44" s="43">
        <f>Alap2_mennyiségek!V$84</f>
        <v>40264.57462206269</v>
      </c>
      <c r="X44" s="43">
        <f>Alap2_mennyiségek!W$84</f>
        <v>40264.57462206269</v>
      </c>
      <c r="Y44" s="43">
        <f>Alap2_mennyiségek!X$84</f>
        <v>40264.57462206269</v>
      </c>
      <c r="Z44" s="43">
        <f>Alap2_mennyiségek!Y$84</f>
        <v>40264.57462206269</v>
      </c>
      <c r="AA44" s="43">
        <f>Alap2_mennyiségek!Z$84</f>
        <v>40264.57462206269</v>
      </c>
      <c r="AB44" s="43">
        <f>Alap2_mennyiségek!AA$84</f>
        <v>40264.57462206269</v>
      </c>
      <c r="AC44" s="43">
        <f>Alap2_mennyiségek!AB$84</f>
        <v>40264.57462206269</v>
      </c>
      <c r="AD44" s="43">
        <f>Alap2_mennyiségek!AC$84</f>
        <v>40264.57462206269</v>
      </c>
      <c r="AE44" s="43">
        <f>Alap2_mennyiségek!AD$84</f>
        <v>40264.57462206269</v>
      </c>
      <c r="AF44" s="43">
        <f>Alap2_mennyiségek!AE$84</f>
        <v>40264.57462206269</v>
      </c>
    </row>
    <row r="45" spans="2:32">
      <c r="B45" s="77" t="s">
        <v>83</v>
      </c>
      <c r="C45" s="43">
        <f>Alap2_mennyiségek!B$100</f>
        <v>108012.59246260001</v>
      </c>
      <c r="D45" s="43">
        <f>Alap2_mennyiségek!C$100</f>
        <v>108012.59246260001</v>
      </c>
      <c r="E45" s="43">
        <f>Alap2_mennyiségek!D$100</f>
        <v>56439.689730486425</v>
      </c>
      <c r="F45" s="43">
        <f>Alap2_mennyiségek!E$100</f>
        <v>56439.689730486425</v>
      </c>
      <c r="G45" s="43">
        <f>Alap2_mennyiségek!F$100</f>
        <v>56439.689730486425</v>
      </c>
      <c r="H45" s="43">
        <f>Alap2_mennyiségek!G$100</f>
        <v>56439.689730486425</v>
      </c>
      <c r="I45" s="43">
        <f>Alap2_mennyiségek!H$100</f>
        <v>56439.689730486425</v>
      </c>
      <c r="J45" s="43">
        <f>Alap2_mennyiségek!I$100</f>
        <v>56439.689730486425</v>
      </c>
      <c r="K45" s="43">
        <f>Alap2_mennyiségek!J$100</f>
        <v>56439.689730486425</v>
      </c>
      <c r="L45" s="43">
        <f>Alap2_mennyiségek!K$100</f>
        <v>56439.689730486425</v>
      </c>
      <c r="M45" s="43">
        <f>Alap2_mennyiségek!L$100</f>
        <v>56439.689730486425</v>
      </c>
      <c r="N45" s="43">
        <f>Alap2_mennyiségek!M$100</f>
        <v>56439.689730486425</v>
      </c>
      <c r="O45" s="43">
        <f>Alap2_mennyiségek!N$100</f>
        <v>56439.689730486425</v>
      </c>
      <c r="P45" s="43">
        <f>Alap2_mennyiségek!O$100</f>
        <v>56439.689730486425</v>
      </c>
      <c r="Q45" s="43">
        <f>Alap2_mennyiségek!P$100</f>
        <v>56439.689730486425</v>
      </c>
      <c r="R45" s="43">
        <f>Alap2_mennyiségek!Q$100</f>
        <v>56439.689730486425</v>
      </c>
      <c r="S45" s="43">
        <f>Alap2_mennyiségek!R$100</f>
        <v>56439.689730486425</v>
      </c>
      <c r="T45" s="43">
        <f>Alap2_mennyiségek!S$100</f>
        <v>56439.689730486425</v>
      </c>
      <c r="U45" s="43">
        <f>Alap2_mennyiségek!T$100</f>
        <v>56439.689730486425</v>
      </c>
      <c r="V45" s="43">
        <f>Alap2_mennyiségek!U$100</f>
        <v>56439.689730486425</v>
      </c>
      <c r="W45" s="43">
        <f>Alap2_mennyiségek!V$100</f>
        <v>56439.689730486425</v>
      </c>
      <c r="X45" s="43">
        <f>Alap2_mennyiségek!W$100</f>
        <v>56439.689730486425</v>
      </c>
      <c r="Y45" s="43">
        <f>Alap2_mennyiségek!X$100</f>
        <v>56439.689730486425</v>
      </c>
      <c r="Z45" s="43">
        <f>Alap2_mennyiségek!Y$100</f>
        <v>56439.689730486425</v>
      </c>
      <c r="AA45" s="43">
        <f>Alap2_mennyiségek!Z$100</f>
        <v>56439.689730486425</v>
      </c>
      <c r="AB45" s="43">
        <f>Alap2_mennyiségek!AA$100</f>
        <v>56439.689730486425</v>
      </c>
      <c r="AC45" s="43">
        <f>Alap2_mennyiségek!AB$100</f>
        <v>56439.689730486425</v>
      </c>
      <c r="AD45" s="43">
        <f>Alap2_mennyiségek!AC$100</f>
        <v>56439.689730486425</v>
      </c>
      <c r="AE45" s="43">
        <f>Alap2_mennyiségek!AD$100</f>
        <v>56439.689730486425</v>
      </c>
      <c r="AF45" s="43">
        <f>Alap2_mennyiségek!AE$100</f>
        <v>56439.689730486425</v>
      </c>
    </row>
    <row r="46" spans="2:32">
      <c r="B46" s="83" t="s">
        <v>82</v>
      </c>
      <c r="C46" s="43">
        <f>Alap2_mennyiségek!B$81</f>
        <v>0</v>
      </c>
      <c r="D46" s="43">
        <f>Alap2_mennyiségek!C$81</f>
        <v>0</v>
      </c>
      <c r="E46" s="43">
        <f>Alap2_mennyiségek!D$81</f>
        <v>0</v>
      </c>
      <c r="F46" s="43">
        <f>Alap2_mennyiségek!E$81</f>
        <v>0</v>
      </c>
      <c r="G46" s="43">
        <f>Alap2_mennyiségek!F$81</f>
        <v>0</v>
      </c>
      <c r="H46" s="43">
        <f>Alap2_mennyiségek!G$81</f>
        <v>0</v>
      </c>
      <c r="I46" s="43">
        <f>Alap2_mennyiségek!H$81</f>
        <v>0</v>
      </c>
      <c r="J46" s="43">
        <f>Alap2_mennyiségek!I$81</f>
        <v>0</v>
      </c>
      <c r="K46" s="43">
        <f>Alap2_mennyiségek!J$81</f>
        <v>0</v>
      </c>
      <c r="L46" s="43">
        <f>Alap2_mennyiségek!K$81</f>
        <v>0</v>
      </c>
      <c r="M46" s="43">
        <f>Alap2_mennyiségek!L$81</f>
        <v>0</v>
      </c>
      <c r="N46" s="43">
        <f>Alap2_mennyiségek!M$81</f>
        <v>0</v>
      </c>
      <c r="O46" s="43">
        <f>Alap2_mennyiségek!N$81</f>
        <v>0</v>
      </c>
      <c r="P46" s="43">
        <f>Alap2_mennyiségek!O$81</f>
        <v>0</v>
      </c>
      <c r="Q46" s="43">
        <f>Alap2_mennyiségek!P$81</f>
        <v>0</v>
      </c>
      <c r="R46" s="43">
        <f>Alap2_mennyiségek!Q$81</f>
        <v>0</v>
      </c>
      <c r="S46" s="43">
        <f>Alap2_mennyiségek!R$81</f>
        <v>0</v>
      </c>
      <c r="T46" s="43">
        <f>Alap2_mennyiségek!S$81</f>
        <v>0</v>
      </c>
      <c r="U46" s="43">
        <f>Alap2_mennyiségek!T$81</f>
        <v>0</v>
      </c>
      <c r="V46" s="43">
        <f>Alap2_mennyiségek!U$81</f>
        <v>0</v>
      </c>
      <c r="W46" s="43">
        <f>Alap2_mennyiségek!V$81</f>
        <v>0</v>
      </c>
      <c r="X46" s="43">
        <f>Alap2_mennyiségek!W$81</f>
        <v>0</v>
      </c>
      <c r="Y46" s="43">
        <f>Alap2_mennyiségek!X$81</f>
        <v>0</v>
      </c>
      <c r="Z46" s="43">
        <f>Alap2_mennyiségek!Y$81</f>
        <v>0</v>
      </c>
      <c r="AA46" s="43">
        <f>Alap2_mennyiségek!Z$81</f>
        <v>0</v>
      </c>
      <c r="AB46" s="43">
        <f>Alap2_mennyiségek!AA$81</f>
        <v>0</v>
      </c>
      <c r="AC46" s="43">
        <f>Alap2_mennyiségek!AB$81</f>
        <v>0</v>
      </c>
      <c r="AD46" s="43">
        <f>Alap2_mennyiségek!AC$81</f>
        <v>0</v>
      </c>
      <c r="AE46" s="43">
        <f>Alap2_mennyiségek!AD$81</f>
        <v>0</v>
      </c>
      <c r="AF46" s="43">
        <f>Alap2_mennyiségek!AE$81</f>
        <v>0</v>
      </c>
    </row>
    <row r="47" spans="2:32">
      <c r="B47" s="83" t="s">
        <v>81</v>
      </c>
      <c r="C47" s="43">
        <f>Alap2_mennyiségek!B$91</f>
        <v>108012.59246260001</v>
      </c>
      <c r="D47" s="43">
        <f>Alap2_mennyiségek!C$91</f>
        <v>108012.59246260001</v>
      </c>
      <c r="E47" s="43">
        <f>Alap2_mennyiségek!D$91</f>
        <v>56439.689730486425</v>
      </c>
      <c r="F47" s="43">
        <f>Alap2_mennyiségek!E$91</f>
        <v>56439.689730486425</v>
      </c>
      <c r="G47" s="43">
        <f>Alap2_mennyiségek!F$91</f>
        <v>56439.689730486425</v>
      </c>
      <c r="H47" s="43">
        <f>Alap2_mennyiségek!G$91</f>
        <v>56439.689730486425</v>
      </c>
      <c r="I47" s="43">
        <f>Alap2_mennyiségek!H$91</f>
        <v>56439.689730486425</v>
      </c>
      <c r="J47" s="43">
        <f>Alap2_mennyiségek!I$91</f>
        <v>56439.689730486425</v>
      </c>
      <c r="K47" s="43">
        <f>Alap2_mennyiségek!J$91</f>
        <v>56439.689730486425</v>
      </c>
      <c r="L47" s="43">
        <f>Alap2_mennyiségek!K$91</f>
        <v>56439.689730486425</v>
      </c>
      <c r="M47" s="43">
        <f>Alap2_mennyiségek!L$91</f>
        <v>56439.689730486425</v>
      </c>
      <c r="N47" s="43">
        <f>Alap2_mennyiségek!M$91</f>
        <v>56439.689730486425</v>
      </c>
      <c r="O47" s="43">
        <f>Alap2_mennyiségek!N$91</f>
        <v>56439.689730486425</v>
      </c>
      <c r="P47" s="43">
        <f>Alap2_mennyiségek!O$91</f>
        <v>56439.689730486425</v>
      </c>
      <c r="Q47" s="43">
        <f>Alap2_mennyiségek!P$91</f>
        <v>56439.689730486425</v>
      </c>
      <c r="R47" s="43">
        <f>Alap2_mennyiségek!Q$91</f>
        <v>56439.689730486425</v>
      </c>
      <c r="S47" s="43">
        <f>Alap2_mennyiségek!R$91</f>
        <v>56439.689730486425</v>
      </c>
      <c r="T47" s="43">
        <f>Alap2_mennyiségek!S$91</f>
        <v>56439.689730486425</v>
      </c>
      <c r="U47" s="43">
        <f>Alap2_mennyiségek!T$91</f>
        <v>56439.689730486425</v>
      </c>
      <c r="V47" s="43">
        <f>Alap2_mennyiségek!U$91</f>
        <v>56439.689730486425</v>
      </c>
      <c r="W47" s="43">
        <f>Alap2_mennyiségek!V$91</f>
        <v>56439.689730486425</v>
      </c>
      <c r="X47" s="43">
        <f>Alap2_mennyiségek!W$91</f>
        <v>56439.689730486425</v>
      </c>
      <c r="Y47" s="43">
        <f>Alap2_mennyiségek!X$91</f>
        <v>56439.689730486425</v>
      </c>
      <c r="Z47" s="43">
        <f>Alap2_mennyiségek!Y$91</f>
        <v>56439.689730486425</v>
      </c>
      <c r="AA47" s="43">
        <f>Alap2_mennyiségek!Z$91</f>
        <v>56439.689730486425</v>
      </c>
      <c r="AB47" s="43">
        <f>Alap2_mennyiségek!AA$91</f>
        <v>56439.689730486425</v>
      </c>
      <c r="AC47" s="43">
        <f>Alap2_mennyiségek!AB$91</f>
        <v>56439.689730486425</v>
      </c>
      <c r="AD47" s="43">
        <f>Alap2_mennyiségek!AC$91</f>
        <v>56439.689730486425</v>
      </c>
      <c r="AE47" s="43">
        <f>Alap2_mennyiségek!AD$91</f>
        <v>56439.689730486425</v>
      </c>
      <c r="AF47" s="43">
        <f>Alap2_mennyiségek!AE$91</f>
        <v>56439.689730486425</v>
      </c>
    </row>
    <row r="48" spans="2:32">
      <c r="B48" s="29" t="s">
        <v>80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2:32">
      <c r="B49" s="29" t="s">
        <v>79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2:32">
      <c r="B50" s="77" t="s">
        <v>78</v>
      </c>
      <c r="C50" s="43">
        <f>Alap2_mennyiségek!B$57</f>
        <v>3332.3604</v>
      </c>
      <c r="D50" s="43">
        <f>Alap2_mennyiségek!C$57</f>
        <v>3332.3604</v>
      </c>
      <c r="E50" s="43">
        <f>Alap2_mennyiségek!D$57</f>
        <v>1692.7075488600001</v>
      </c>
      <c r="F50" s="43">
        <f>Alap2_mennyiségek!E$57</f>
        <v>1692.7075488600001</v>
      </c>
      <c r="G50" s="43">
        <f>Alap2_mennyiségek!F$57</f>
        <v>1692.7075488600001</v>
      </c>
      <c r="H50" s="43">
        <f>Alap2_mennyiségek!G$57</f>
        <v>1692.7075488600001</v>
      </c>
      <c r="I50" s="43">
        <f>Alap2_mennyiségek!H$57</f>
        <v>1692.7075488600001</v>
      </c>
      <c r="J50" s="43">
        <f>Alap2_mennyiségek!I$57</f>
        <v>1692.7075488600001</v>
      </c>
      <c r="K50" s="43">
        <f>Alap2_mennyiségek!J$57</f>
        <v>1692.7075488600001</v>
      </c>
      <c r="L50" s="43">
        <f>Alap2_mennyiségek!K$57</f>
        <v>1692.7075488600001</v>
      </c>
      <c r="M50" s="43">
        <f>Alap2_mennyiségek!L$57</f>
        <v>1692.7075488600001</v>
      </c>
      <c r="N50" s="43">
        <f>Alap2_mennyiségek!M$57</f>
        <v>1692.7075488600001</v>
      </c>
      <c r="O50" s="43">
        <f>Alap2_mennyiségek!N$57</f>
        <v>1692.7075488600001</v>
      </c>
      <c r="P50" s="43">
        <f>Alap2_mennyiségek!O$57</f>
        <v>1692.7075488600001</v>
      </c>
      <c r="Q50" s="43">
        <f>Alap2_mennyiségek!P$57</f>
        <v>1692.7075488600001</v>
      </c>
      <c r="R50" s="43">
        <f>Alap2_mennyiségek!Q$57</f>
        <v>1692.7075488600001</v>
      </c>
      <c r="S50" s="43">
        <f>Alap2_mennyiségek!R$57</f>
        <v>1692.7075488600001</v>
      </c>
      <c r="T50" s="43">
        <f>Alap2_mennyiségek!S$57</f>
        <v>1692.7075488600001</v>
      </c>
      <c r="U50" s="43">
        <f>Alap2_mennyiségek!T$57</f>
        <v>1692.7075488600001</v>
      </c>
      <c r="V50" s="43">
        <f>Alap2_mennyiségek!U$57</f>
        <v>1692.7075488600001</v>
      </c>
      <c r="W50" s="43">
        <f>Alap2_mennyiségek!V$57</f>
        <v>1692.7075488600001</v>
      </c>
      <c r="X50" s="43">
        <f>Alap2_mennyiségek!W$57</f>
        <v>1692.7075488600001</v>
      </c>
      <c r="Y50" s="43">
        <f>Alap2_mennyiségek!X$57</f>
        <v>1692.7075488600001</v>
      </c>
      <c r="Z50" s="43">
        <f>Alap2_mennyiségek!Y$57</f>
        <v>1692.7075488600001</v>
      </c>
      <c r="AA50" s="43">
        <f>Alap2_mennyiségek!Z$57</f>
        <v>1692.7075488600001</v>
      </c>
      <c r="AB50" s="43">
        <f>Alap2_mennyiségek!AA$57</f>
        <v>1692.7075488600001</v>
      </c>
      <c r="AC50" s="43">
        <f>Alap2_mennyiségek!AB$57</f>
        <v>1692.7075488600001</v>
      </c>
      <c r="AD50" s="43">
        <f>Alap2_mennyiségek!AC$57</f>
        <v>1692.7075488600001</v>
      </c>
      <c r="AE50" s="43">
        <f>Alap2_mennyiségek!AD$57</f>
        <v>1692.7075488600001</v>
      </c>
      <c r="AF50" s="43">
        <f>Alap2_mennyiségek!AE$57</f>
        <v>1692.7075488600001</v>
      </c>
    </row>
    <row r="51" spans="2:32">
      <c r="B51" s="77" t="s">
        <v>170</v>
      </c>
      <c r="C51" s="43">
        <f>Alap2_mennyiségek!B$59</f>
        <v>3172.1496000000002</v>
      </c>
      <c r="D51" s="43">
        <f>Alap2_mennyiségek!C$59</f>
        <v>3172.1496000000002</v>
      </c>
      <c r="E51" s="43">
        <f>Alap2_mennyiségek!D$59</f>
        <v>11764.364986920002</v>
      </c>
      <c r="F51" s="43">
        <f>Alap2_mennyiségek!E$59</f>
        <v>11764.364986920002</v>
      </c>
      <c r="G51" s="43">
        <f>Alap2_mennyiségek!F$59</f>
        <v>11764.364986920002</v>
      </c>
      <c r="H51" s="43">
        <f>Alap2_mennyiségek!G$59</f>
        <v>11764.364986920002</v>
      </c>
      <c r="I51" s="43">
        <f>Alap2_mennyiségek!H$59</f>
        <v>11764.364986920002</v>
      </c>
      <c r="J51" s="43">
        <f>Alap2_mennyiségek!I$59</f>
        <v>11764.364986920002</v>
      </c>
      <c r="K51" s="43">
        <f>Alap2_mennyiségek!J$59</f>
        <v>11764.364986920002</v>
      </c>
      <c r="L51" s="43">
        <f>Alap2_mennyiségek!K$59</f>
        <v>11764.364986920002</v>
      </c>
      <c r="M51" s="43">
        <f>Alap2_mennyiségek!L$59</f>
        <v>11764.364986920002</v>
      </c>
      <c r="N51" s="43">
        <f>Alap2_mennyiségek!M$59</f>
        <v>11764.364986920002</v>
      </c>
      <c r="O51" s="43">
        <f>Alap2_mennyiségek!N$59</f>
        <v>11764.364986920002</v>
      </c>
      <c r="P51" s="43">
        <f>Alap2_mennyiségek!O$59</f>
        <v>11764.364986920002</v>
      </c>
      <c r="Q51" s="43">
        <f>Alap2_mennyiségek!P$59</f>
        <v>11764.364986920002</v>
      </c>
      <c r="R51" s="43">
        <f>Alap2_mennyiségek!Q$59</f>
        <v>11764.364986920002</v>
      </c>
      <c r="S51" s="43">
        <f>Alap2_mennyiségek!R$59</f>
        <v>11764.364986920002</v>
      </c>
      <c r="T51" s="43">
        <f>Alap2_mennyiségek!S$59</f>
        <v>11764.364986920002</v>
      </c>
      <c r="U51" s="43">
        <f>Alap2_mennyiségek!T$59</f>
        <v>11764.364986920002</v>
      </c>
      <c r="V51" s="43">
        <f>Alap2_mennyiségek!U$59</f>
        <v>11764.364986920002</v>
      </c>
      <c r="W51" s="43">
        <f>Alap2_mennyiségek!V$59</f>
        <v>11764.364986920002</v>
      </c>
      <c r="X51" s="43">
        <f>Alap2_mennyiségek!W$59</f>
        <v>11764.364986920002</v>
      </c>
      <c r="Y51" s="43">
        <f>Alap2_mennyiségek!X$59</f>
        <v>11764.364986920002</v>
      </c>
      <c r="Z51" s="43">
        <f>Alap2_mennyiségek!Y$59</f>
        <v>11764.364986920002</v>
      </c>
      <c r="AA51" s="43">
        <f>Alap2_mennyiségek!Z$59</f>
        <v>11764.364986920002</v>
      </c>
      <c r="AB51" s="43">
        <f>Alap2_mennyiségek!AA$59</f>
        <v>11764.364986920002</v>
      </c>
      <c r="AC51" s="43">
        <f>Alap2_mennyiségek!AB$59</f>
        <v>11764.364986920002</v>
      </c>
      <c r="AD51" s="43">
        <f>Alap2_mennyiségek!AC$59</f>
        <v>11764.364986920002</v>
      </c>
      <c r="AE51" s="43">
        <f>Alap2_mennyiségek!AD$59</f>
        <v>11764.364986920002</v>
      </c>
      <c r="AF51" s="43">
        <f>Alap2_mennyiségek!AE$59</f>
        <v>11764.364986920002</v>
      </c>
    </row>
    <row r="52" spans="2:32">
      <c r="B52" s="77" t="s">
        <v>77</v>
      </c>
      <c r="C52" s="43">
        <f>Alap2_mennyiségek!B$61</f>
        <v>3011.9387999999999</v>
      </c>
      <c r="D52" s="43">
        <f>Alap2_mennyiségek!C$61</f>
        <v>3011.9387999999999</v>
      </c>
      <c r="E52" s="43">
        <f>Alap2_mennyiségek!D$61</f>
        <v>1341.4962927000001</v>
      </c>
      <c r="F52" s="43">
        <f>Alap2_mennyiségek!E$61</f>
        <v>1341.4962927000001</v>
      </c>
      <c r="G52" s="43">
        <f>Alap2_mennyiségek!F$61</f>
        <v>1341.4962927000001</v>
      </c>
      <c r="H52" s="43">
        <f>Alap2_mennyiségek!G$61</f>
        <v>1341.4962927000001</v>
      </c>
      <c r="I52" s="43">
        <f>Alap2_mennyiségek!H$61</f>
        <v>1341.4962927000001</v>
      </c>
      <c r="J52" s="43">
        <f>Alap2_mennyiségek!I$61</f>
        <v>1341.4962927000001</v>
      </c>
      <c r="K52" s="43">
        <f>Alap2_mennyiségek!J$61</f>
        <v>1341.4962927000001</v>
      </c>
      <c r="L52" s="43">
        <f>Alap2_mennyiségek!K$61</f>
        <v>1341.4962927000001</v>
      </c>
      <c r="M52" s="43">
        <f>Alap2_mennyiségek!L$61</f>
        <v>1341.4962927000001</v>
      </c>
      <c r="N52" s="43">
        <f>Alap2_mennyiségek!M$61</f>
        <v>1341.4962927000001</v>
      </c>
      <c r="O52" s="43">
        <f>Alap2_mennyiségek!N$61</f>
        <v>1341.4962927000001</v>
      </c>
      <c r="P52" s="43">
        <f>Alap2_mennyiségek!O$61</f>
        <v>1341.4962927000001</v>
      </c>
      <c r="Q52" s="43">
        <f>Alap2_mennyiségek!P$61</f>
        <v>1341.4962927000001</v>
      </c>
      <c r="R52" s="43">
        <f>Alap2_mennyiségek!Q$61</f>
        <v>1341.4962927000001</v>
      </c>
      <c r="S52" s="43">
        <f>Alap2_mennyiségek!R$61</f>
        <v>1341.4962927000001</v>
      </c>
      <c r="T52" s="43">
        <f>Alap2_mennyiségek!S$61</f>
        <v>1341.4962927000001</v>
      </c>
      <c r="U52" s="43">
        <f>Alap2_mennyiségek!T$61</f>
        <v>1341.4962927000001</v>
      </c>
      <c r="V52" s="43">
        <f>Alap2_mennyiségek!U$61</f>
        <v>1341.4962927000001</v>
      </c>
      <c r="W52" s="43">
        <f>Alap2_mennyiségek!V$61</f>
        <v>1341.4962927000001</v>
      </c>
      <c r="X52" s="43">
        <f>Alap2_mennyiségek!W$61</f>
        <v>1341.4962927000001</v>
      </c>
      <c r="Y52" s="43">
        <f>Alap2_mennyiségek!X$61</f>
        <v>1341.4962927000001</v>
      </c>
      <c r="Z52" s="43">
        <f>Alap2_mennyiségek!Y$61</f>
        <v>1341.4962927000001</v>
      </c>
      <c r="AA52" s="43">
        <f>Alap2_mennyiségek!Z$61</f>
        <v>1341.4962927000001</v>
      </c>
      <c r="AB52" s="43">
        <f>Alap2_mennyiségek!AA$61</f>
        <v>1341.4962927000001</v>
      </c>
      <c r="AC52" s="43">
        <f>Alap2_mennyiségek!AB$61</f>
        <v>1341.4962927000001</v>
      </c>
      <c r="AD52" s="43">
        <f>Alap2_mennyiségek!AC$61</f>
        <v>1341.4962927000001</v>
      </c>
      <c r="AE52" s="43">
        <f>Alap2_mennyiségek!AD$61</f>
        <v>1341.4962927000001</v>
      </c>
      <c r="AF52" s="43">
        <f>Alap2_mennyiségek!AE$61</f>
        <v>1341.4962927000001</v>
      </c>
    </row>
    <row r="53" spans="2:32">
      <c r="B53" s="77" t="s">
        <v>171</v>
      </c>
      <c r="C53" s="43">
        <f>Alap2_mennyiségek!B$63</f>
        <v>3172.1496000000002</v>
      </c>
      <c r="D53" s="43">
        <f>Alap2_mennyiségek!C$63</f>
        <v>3172.1496000000002</v>
      </c>
      <c r="E53" s="43">
        <f>Alap2_mennyiségek!D$63</f>
        <v>3155.5398323999998</v>
      </c>
      <c r="F53" s="43">
        <f>Alap2_mennyiségek!E$63</f>
        <v>3155.5398323999998</v>
      </c>
      <c r="G53" s="43">
        <f>Alap2_mennyiségek!F$63</f>
        <v>3155.5398323999998</v>
      </c>
      <c r="H53" s="43">
        <f>Alap2_mennyiségek!G$63</f>
        <v>3155.5398323999998</v>
      </c>
      <c r="I53" s="43">
        <f>Alap2_mennyiségek!H$63</f>
        <v>3155.5398323999998</v>
      </c>
      <c r="J53" s="43">
        <f>Alap2_mennyiségek!I$63</f>
        <v>3155.5398323999998</v>
      </c>
      <c r="K53" s="43">
        <f>Alap2_mennyiségek!J$63</f>
        <v>3155.5398323999998</v>
      </c>
      <c r="L53" s="43">
        <f>Alap2_mennyiségek!K$63</f>
        <v>3155.5398323999998</v>
      </c>
      <c r="M53" s="43">
        <f>Alap2_mennyiségek!L$63</f>
        <v>3155.5398323999998</v>
      </c>
      <c r="N53" s="43">
        <f>Alap2_mennyiségek!M$63</f>
        <v>3155.5398323999998</v>
      </c>
      <c r="O53" s="43">
        <f>Alap2_mennyiségek!N$63</f>
        <v>3155.5398323999998</v>
      </c>
      <c r="P53" s="43">
        <f>Alap2_mennyiségek!O$63</f>
        <v>3155.5398323999998</v>
      </c>
      <c r="Q53" s="43">
        <f>Alap2_mennyiségek!P$63</f>
        <v>3155.5398323999998</v>
      </c>
      <c r="R53" s="43">
        <f>Alap2_mennyiségek!Q$63</f>
        <v>3155.5398323999998</v>
      </c>
      <c r="S53" s="43">
        <f>Alap2_mennyiségek!R$63</f>
        <v>3155.5398323999998</v>
      </c>
      <c r="T53" s="43">
        <f>Alap2_mennyiségek!S$63</f>
        <v>3155.5398323999998</v>
      </c>
      <c r="U53" s="43">
        <f>Alap2_mennyiségek!T$63</f>
        <v>3155.5398323999998</v>
      </c>
      <c r="V53" s="43">
        <f>Alap2_mennyiségek!U$63</f>
        <v>3155.5398323999998</v>
      </c>
      <c r="W53" s="43">
        <f>Alap2_mennyiségek!V$63</f>
        <v>3155.5398323999998</v>
      </c>
      <c r="X53" s="43">
        <f>Alap2_mennyiségek!W$63</f>
        <v>3155.5398323999998</v>
      </c>
      <c r="Y53" s="43">
        <f>Alap2_mennyiségek!X$63</f>
        <v>3155.5398323999998</v>
      </c>
      <c r="Z53" s="43">
        <f>Alap2_mennyiségek!Y$63</f>
        <v>3155.5398323999998</v>
      </c>
      <c r="AA53" s="43">
        <f>Alap2_mennyiségek!Z$63</f>
        <v>3155.5398323999998</v>
      </c>
      <c r="AB53" s="43">
        <f>Alap2_mennyiségek!AA$63</f>
        <v>3155.5398323999998</v>
      </c>
      <c r="AC53" s="43">
        <f>Alap2_mennyiségek!AB$63</f>
        <v>3155.5398323999998</v>
      </c>
      <c r="AD53" s="43">
        <f>Alap2_mennyiségek!AC$63</f>
        <v>3155.5398323999998</v>
      </c>
      <c r="AE53" s="43">
        <f>Alap2_mennyiségek!AD$63</f>
        <v>3155.5398323999998</v>
      </c>
      <c r="AF53" s="43">
        <f>Alap2_mennyiségek!AE$63</f>
        <v>3155.5398323999998</v>
      </c>
    </row>
    <row r="54" spans="2:32">
      <c r="B54" s="40" t="s">
        <v>172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2:32">
      <c r="B55" s="77" t="s">
        <v>42</v>
      </c>
      <c r="C55" s="43">
        <f>SUM(Alap2_mennyiségek!B$87:B$89)</f>
        <v>0</v>
      </c>
      <c r="D55" s="43">
        <f>SUM(Alap2_mennyiségek!C$87:C$89)</f>
        <v>0</v>
      </c>
      <c r="E55" s="43">
        <f>SUM(Alap2_mennyiségek!D$87:D$89)</f>
        <v>10277.994081801602</v>
      </c>
      <c r="F55" s="43">
        <f>SUM(Alap2_mennyiségek!E$87:E$89)</f>
        <v>10277.994081801602</v>
      </c>
      <c r="G55" s="43">
        <f>SUM(Alap2_mennyiségek!F$87:F$89)</f>
        <v>10277.994081801602</v>
      </c>
      <c r="H55" s="43">
        <f>SUM(Alap2_mennyiségek!G$87:G$89)</f>
        <v>10277.994081801602</v>
      </c>
      <c r="I55" s="43">
        <f>SUM(Alap2_mennyiségek!H$87:H$89)</f>
        <v>10277.994081801602</v>
      </c>
      <c r="J55" s="43">
        <f>SUM(Alap2_mennyiségek!I$87:I$89)</f>
        <v>10277.994081801602</v>
      </c>
      <c r="K55" s="43">
        <f>SUM(Alap2_mennyiségek!J$87:J$89)</f>
        <v>10277.994081801602</v>
      </c>
      <c r="L55" s="43">
        <f>SUM(Alap2_mennyiségek!K$87:K$89)</f>
        <v>10277.994081801602</v>
      </c>
      <c r="M55" s="43">
        <f>SUM(Alap2_mennyiségek!L$87:L$89)</f>
        <v>10277.994081801602</v>
      </c>
      <c r="N55" s="43">
        <f>SUM(Alap2_mennyiségek!M$87:M$89)</f>
        <v>10277.994081801602</v>
      </c>
      <c r="O55" s="43">
        <f>SUM(Alap2_mennyiségek!N$87:N$89)</f>
        <v>10277.994081801602</v>
      </c>
      <c r="P55" s="43">
        <f>SUM(Alap2_mennyiségek!O$87:O$89)</f>
        <v>10277.994081801602</v>
      </c>
      <c r="Q55" s="43">
        <f>SUM(Alap2_mennyiségek!P$87:P$89)</f>
        <v>10277.994081801602</v>
      </c>
      <c r="R55" s="43">
        <f>SUM(Alap2_mennyiségek!Q$87:Q$89)</f>
        <v>10277.994081801602</v>
      </c>
      <c r="S55" s="43">
        <f>SUM(Alap2_mennyiségek!R$87:R$89)</f>
        <v>10277.994081801602</v>
      </c>
      <c r="T55" s="43">
        <f>SUM(Alap2_mennyiségek!S$87:S$89)</f>
        <v>10277.994081801602</v>
      </c>
      <c r="U55" s="43">
        <f>SUM(Alap2_mennyiségek!T$87:T$89)</f>
        <v>10277.994081801602</v>
      </c>
      <c r="V55" s="43">
        <f>SUM(Alap2_mennyiségek!U$87:U$89)</f>
        <v>10277.994081801602</v>
      </c>
      <c r="W55" s="43">
        <f>SUM(Alap2_mennyiségek!V$87:V$89)</f>
        <v>10277.994081801602</v>
      </c>
      <c r="X55" s="43">
        <f>SUM(Alap2_mennyiségek!W$87:W$89)</f>
        <v>10277.994081801602</v>
      </c>
      <c r="Y55" s="43">
        <f>SUM(Alap2_mennyiségek!X$87:X$89)</f>
        <v>10277.994081801602</v>
      </c>
      <c r="Z55" s="43">
        <f>SUM(Alap2_mennyiségek!Y$87:Y$89)</f>
        <v>10277.994081801602</v>
      </c>
      <c r="AA55" s="43">
        <f>SUM(Alap2_mennyiségek!Z$87:Z$89)</f>
        <v>10277.994081801602</v>
      </c>
      <c r="AB55" s="43">
        <f>SUM(Alap2_mennyiségek!AA$87:AA$89)</f>
        <v>10277.994081801602</v>
      </c>
      <c r="AC55" s="43">
        <f>SUM(Alap2_mennyiségek!AB$87:AB$89)</f>
        <v>10277.994081801602</v>
      </c>
      <c r="AD55" s="43">
        <f>SUM(Alap2_mennyiségek!AC$87:AC$89)</f>
        <v>10277.994081801602</v>
      </c>
      <c r="AE55" s="43">
        <f>SUM(Alap2_mennyiségek!AD$87:AD$89)</f>
        <v>10277.994081801602</v>
      </c>
      <c r="AF55" s="43">
        <f>SUM(Alap2_mennyiségek!AE$87:AE$89)</f>
        <v>10277.994081801602</v>
      </c>
    </row>
    <row r="56" spans="2:32">
      <c r="B56" s="77" t="s">
        <v>173</v>
      </c>
      <c r="C56" s="43">
        <f>Alap2_mennyiségek!B$85</f>
        <v>261.57750540000001</v>
      </c>
      <c r="D56" s="43">
        <f>Alap2_mennyiségek!C$85</f>
        <v>261.57750540000001</v>
      </c>
      <c r="E56" s="43">
        <f>Alap2_mennyiségek!D$85</f>
        <v>203.36308099199996</v>
      </c>
      <c r="F56" s="43">
        <f>Alap2_mennyiségek!E$85</f>
        <v>203.36308099199996</v>
      </c>
      <c r="G56" s="43">
        <f>Alap2_mennyiségek!F$85</f>
        <v>203.36308099199996</v>
      </c>
      <c r="H56" s="43">
        <f>Alap2_mennyiségek!G$85</f>
        <v>203.36308099199996</v>
      </c>
      <c r="I56" s="43">
        <f>Alap2_mennyiségek!H$85</f>
        <v>203.36308099199996</v>
      </c>
      <c r="J56" s="43">
        <f>Alap2_mennyiségek!I$85</f>
        <v>203.36308099199996</v>
      </c>
      <c r="K56" s="43">
        <f>Alap2_mennyiségek!J$85</f>
        <v>203.36308099199996</v>
      </c>
      <c r="L56" s="43">
        <f>Alap2_mennyiségek!K$85</f>
        <v>203.36308099199996</v>
      </c>
      <c r="M56" s="43">
        <f>Alap2_mennyiségek!L$85</f>
        <v>203.36308099199996</v>
      </c>
      <c r="N56" s="43">
        <f>Alap2_mennyiségek!M$85</f>
        <v>203.36308099199996</v>
      </c>
      <c r="O56" s="43">
        <f>Alap2_mennyiségek!N$85</f>
        <v>203.36308099199996</v>
      </c>
      <c r="P56" s="43">
        <f>Alap2_mennyiségek!O$85</f>
        <v>203.36308099199996</v>
      </c>
      <c r="Q56" s="43">
        <f>Alap2_mennyiségek!P$85</f>
        <v>203.36308099199996</v>
      </c>
      <c r="R56" s="43">
        <f>Alap2_mennyiségek!Q$85</f>
        <v>203.36308099199996</v>
      </c>
      <c r="S56" s="43">
        <f>Alap2_mennyiségek!R$85</f>
        <v>203.36308099199996</v>
      </c>
      <c r="T56" s="43">
        <f>Alap2_mennyiségek!S$85</f>
        <v>203.36308099199996</v>
      </c>
      <c r="U56" s="43">
        <f>Alap2_mennyiségek!T$85</f>
        <v>203.36308099199996</v>
      </c>
      <c r="V56" s="43">
        <f>Alap2_mennyiségek!U$85</f>
        <v>203.36308099199996</v>
      </c>
      <c r="W56" s="43">
        <f>Alap2_mennyiségek!V$85</f>
        <v>203.36308099199996</v>
      </c>
      <c r="X56" s="43">
        <f>Alap2_mennyiségek!W$85</f>
        <v>203.36308099199996</v>
      </c>
      <c r="Y56" s="43">
        <f>Alap2_mennyiségek!X$85</f>
        <v>203.36308099199996</v>
      </c>
      <c r="Z56" s="43">
        <f>Alap2_mennyiségek!Y$85</f>
        <v>203.36308099199996</v>
      </c>
      <c r="AA56" s="43">
        <f>Alap2_mennyiségek!Z$85</f>
        <v>203.36308099199996</v>
      </c>
      <c r="AB56" s="43">
        <f>Alap2_mennyiségek!AA$85</f>
        <v>203.36308099199996</v>
      </c>
      <c r="AC56" s="43">
        <f>Alap2_mennyiségek!AB$85</f>
        <v>203.36308099199996</v>
      </c>
      <c r="AD56" s="43">
        <f>Alap2_mennyiségek!AC$85</f>
        <v>203.36308099199996</v>
      </c>
      <c r="AE56" s="43">
        <f>Alap2_mennyiségek!AD$85</f>
        <v>203.36308099199996</v>
      </c>
      <c r="AF56" s="43">
        <f>Alap2_mennyiségek!AE$85</f>
        <v>203.36308099199996</v>
      </c>
    </row>
    <row r="57" spans="2:32" ht="21">
      <c r="B57" s="84" t="s">
        <v>169</v>
      </c>
      <c r="C57" s="43">
        <f>Alap2_mennyiségek!B$84</f>
        <v>17302.107984000002</v>
      </c>
      <c r="D57" s="43">
        <f>Alap2_mennyiségek!C$84</f>
        <v>17302.107984000002</v>
      </c>
      <c r="E57" s="43">
        <f>Alap2_mennyiségek!D$84</f>
        <v>40264.57462206269</v>
      </c>
      <c r="F57" s="43">
        <f>Alap2_mennyiségek!E$84</f>
        <v>40264.57462206269</v>
      </c>
      <c r="G57" s="43">
        <f>Alap2_mennyiségek!F$84</f>
        <v>40264.57462206269</v>
      </c>
      <c r="H57" s="43">
        <f>Alap2_mennyiségek!G$84</f>
        <v>40264.57462206269</v>
      </c>
      <c r="I57" s="43">
        <f>Alap2_mennyiségek!H$84</f>
        <v>40264.57462206269</v>
      </c>
      <c r="J57" s="43">
        <f>Alap2_mennyiségek!I$84</f>
        <v>40264.57462206269</v>
      </c>
      <c r="K57" s="43">
        <f>Alap2_mennyiségek!J$84</f>
        <v>40264.57462206269</v>
      </c>
      <c r="L57" s="43">
        <f>Alap2_mennyiségek!K$84</f>
        <v>40264.57462206269</v>
      </c>
      <c r="M57" s="43">
        <f>Alap2_mennyiségek!L$84</f>
        <v>40264.57462206269</v>
      </c>
      <c r="N57" s="43">
        <f>Alap2_mennyiségek!M$84</f>
        <v>40264.57462206269</v>
      </c>
      <c r="O57" s="43">
        <f>Alap2_mennyiségek!N$84</f>
        <v>40264.57462206269</v>
      </c>
      <c r="P57" s="43">
        <f>Alap2_mennyiségek!O$84</f>
        <v>40264.57462206269</v>
      </c>
      <c r="Q57" s="43">
        <f>Alap2_mennyiségek!P$84</f>
        <v>40264.57462206269</v>
      </c>
      <c r="R57" s="43">
        <f>Alap2_mennyiségek!Q$84</f>
        <v>40264.57462206269</v>
      </c>
      <c r="S57" s="43">
        <f>Alap2_mennyiségek!R$84</f>
        <v>40264.57462206269</v>
      </c>
      <c r="T57" s="43">
        <f>Alap2_mennyiségek!S$84</f>
        <v>40264.57462206269</v>
      </c>
      <c r="U57" s="43">
        <f>Alap2_mennyiségek!T$84</f>
        <v>40264.57462206269</v>
      </c>
      <c r="V57" s="43">
        <f>Alap2_mennyiségek!U$84</f>
        <v>40264.57462206269</v>
      </c>
      <c r="W57" s="43">
        <f>Alap2_mennyiségek!V$84</f>
        <v>40264.57462206269</v>
      </c>
      <c r="X57" s="43">
        <f>Alap2_mennyiségek!W$84</f>
        <v>40264.57462206269</v>
      </c>
      <c r="Y57" s="43">
        <f>Alap2_mennyiségek!X$84</f>
        <v>40264.57462206269</v>
      </c>
      <c r="Z57" s="43">
        <f>Alap2_mennyiségek!Y$84</f>
        <v>40264.57462206269</v>
      </c>
      <c r="AA57" s="43">
        <f>Alap2_mennyiségek!Z$84</f>
        <v>40264.57462206269</v>
      </c>
      <c r="AB57" s="43">
        <f>Alap2_mennyiségek!AA$84</f>
        <v>40264.57462206269</v>
      </c>
      <c r="AC57" s="43">
        <f>Alap2_mennyiségek!AB$84</f>
        <v>40264.57462206269</v>
      </c>
      <c r="AD57" s="43">
        <f>Alap2_mennyiségek!AC$84</f>
        <v>40264.57462206269</v>
      </c>
      <c r="AE57" s="43">
        <f>Alap2_mennyiségek!AD$84</f>
        <v>40264.57462206269</v>
      </c>
      <c r="AF57" s="43">
        <f>Alap2_mennyiségek!AE$84</f>
        <v>40264.57462206269</v>
      </c>
    </row>
    <row r="59" spans="2:32" ht="21">
      <c r="B59" s="147" t="s">
        <v>177</v>
      </c>
    </row>
    <row r="61" spans="2:32">
      <c r="B61" s="29" t="s">
        <v>178</v>
      </c>
    </row>
  </sheetData>
  <sheetProtection password="8DA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"/>
  <dimension ref="A1:AI147"/>
  <sheetViews>
    <sheetView zoomScaleNormal="10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ColWidth="8.88671875" defaultRowHeight="10.5"/>
  <cols>
    <col min="1" max="1" width="1.33203125" style="87" customWidth="1"/>
    <col min="2" max="2" width="22.77734375" style="105" customWidth="1"/>
    <col min="3" max="3" width="7.77734375" style="87" customWidth="1"/>
    <col min="4" max="6" width="6.109375" style="87" customWidth="1"/>
    <col min="7" max="14" width="6.109375" style="87" hidden="1" customWidth="1"/>
    <col min="15" max="15" width="6.109375" style="87" customWidth="1"/>
    <col min="16" max="16" width="6.109375" style="87" hidden="1" customWidth="1"/>
    <col min="17" max="17" width="6.109375" style="87" customWidth="1"/>
    <col min="18" max="19" width="6.109375" style="87" hidden="1" customWidth="1"/>
    <col min="20" max="20" width="6.109375" style="87" customWidth="1"/>
    <col min="21" max="24" width="6.109375" style="87" hidden="1" customWidth="1"/>
    <col min="25" max="25" width="6.109375" style="87" customWidth="1"/>
    <col min="26" max="28" width="6.109375" style="87" hidden="1" customWidth="1"/>
    <col min="29" max="29" width="6.109375" style="87" customWidth="1"/>
    <col min="30" max="32" width="6.109375" style="87" hidden="1" customWidth="1"/>
    <col min="33" max="33" width="6.109375" style="87" customWidth="1"/>
    <col min="34" max="34" width="6.109375" style="91" customWidth="1"/>
    <col min="35" max="35" width="7.109375" style="91" customWidth="1"/>
    <col min="36" max="16384" width="8.88671875" style="91"/>
  </cols>
  <sheetData>
    <row r="1" spans="1:35" ht="25.5" customHeight="1">
      <c r="B1" s="56" t="s">
        <v>199</v>
      </c>
      <c r="C1" s="88"/>
      <c r="D1" s="222"/>
      <c r="E1" s="222"/>
      <c r="F1" s="222"/>
      <c r="O1" s="222"/>
      <c r="Q1" s="222"/>
      <c r="T1" s="222"/>
      <c r="Y1" s="222"/>
      <c r="AC1" s="222"/>
      <c r="AG1" s="222"/>
    </row>
    <row r="3" spans="1:35">
      <c r="B3" s="103" t="s">
        <v>183</v>
      </c>
      <c r="C3" s="89"/>
    </row>
    <row r="5" spans="1:35" ht="21">
      <c r="B5" s="148" t="s">
        <v>198</v>
      </c>
      <c r="C5" s="88"/>
    </row>
    <row r="6" spans="1:35">
      <c r="B6" s="265" t="s">
        <v>184</v>
      </c>
      <c r="C6" s="267" t="s">
        <v>185</v>
      </c>
      <c r="D6" s="90" t="s">
        <v>1</v>
      </c>
      <c r="E6" s="90" t="s">
        <v>55</v>
      </c>
      <c r="F6" s="90" t="s">
        <v>2</v>
      </c>
      <c r="G6" s="90" t="s">
        <v>3</v>
      </c>
      <c r="H6" s="90" t="s">
        <v>4</v>
      </c>
      <c r="I6" s="90" t="s">
        <v>5</v>
      </c>
      <c r="J6" s="90" t="s">
        <v>6</v>
      </c>
      <c r="K6" s="90" t="s">
        <v>7</v>
      </c>
      <c r="L6" s="90" t="s">
        <v>8</v>
      </c>
      <c r="M6" s="90" t="s">
        <v>9</v>
      </c>
      <c r="N6" s="90" t="s">
        <v>10</v>
      </c>
      <c r="O6" s="90" t="s">
        <v>11</v>
      </c>
      <c r="P6" s="90" t="s">
        <v>12</v>
      </c>
      <c r="Q6" s="90" t="s">
        <v>13</v>
      </c>
      <c r="R6" s="90" t="s">
        <v>14</v>
      </c>
      <c r="S6" s="90" t="s">
        <v>15</v>
      </c>
      <c r="T6" s="90" t="s">
        <v>16</v>
      </c>
      <c r="U6" s="90" t="s">
        <v>17</v>
      </c>
      <c r="V6" s="90" t="s">
        <v>18</v>
      </c>
      <c r="W6" s="90" t="s">
        <v>19</v>
      </c>
      <c r="X6" s="90" t="s">
        <v>20</v>
      </c>
      <c r="Y6" s="90" t="s">
        <v>21</v>
      </c>
      <c r="Z6" s="90" t="s">
        <v>22</v>
      </c>
      <c r="AA6" s="90" t="s">
        <v>23</v>
      </c>
      <c r="AB6" s="90" t="s">
        <v>24</v>
      </c>
      <c r="AC6" s="90" t="s">
        <v>25</v>
      </c>
      <c r="AD6" s="90" t="s">
        <v>26</v>
      </c>
      <c r="AE6" s="90" t="s">
        <v>27</v>
      </c>
      <c r="AF6" s="90" t="s">
        <v>28</v>
      </c>
      <c r="AG6" s="90" t="s">
        <v>29</v>
      </c>
    </row>
    <row r="7" spans="1:35">
      <c r="B7" s="266"/>
      <c r="C7" s="268"/>
      <c r="D7" s="100">
        <f>Beruházás_PE!C$38</f>
        <v>2018</v>
      </c>
      <c r="E7" s="100">
        <f>Beruházás_PE!D$38</f>
        <v>2019</v>
      </c>
      <c r="F7" s="100">
        <f>Beruházás_PE!E$38</f>
        <v>2020</v>
      </c>
      <c r="G7" s="100">
        <f>Beruházás_PE!F$38</f>
        <v>2021</v>
      </c>
      <c r="H7" s="100">
        <f>Beruházás_PE!G$38</f>
        <v>2022</v>
      </c>
      <c r="I7" s="100">
        <f>Beruházás_PE!H$38</f>
        <v>2023</v>
      </c>
      <c r="J7" s="100">
        <f>Beruházás_PE!I$38</f>
        <v>2024</v>
      </c>
      <c r="K7" s="100">
        <f>Beruházás_PE!J$38</f>
        <v>2025</v>
      </c>
      <c r="L7" s="100">
        <f>Beruházás_PE!K$38</f>
        <v>2026</v>
      </c>
      <c r="M7" s="100">
        <f>Beruházás_PE!L$38</f>
        <v>2027</v>
      </c>
      <c r="N7" s="100">
        <f>Beruházás_PE!M$38</f>
        <v>2028</v>
      </c>
      <c r="O7" s="100">
        <f>Beruházás_PE!N$38</f>
        <v>2029</v>
      </c>
      <c r="P7" s="100">
        <f>Beruházás_PE!O$38</f>
        <v>2030</v>
      </c>
      <c r="Q7" s="100">
        <f>Beruházás_PE!P$38</f>
        <v>2031</v>
      </c>
      <c r="R7" s="100">
        <f>Beruházás_PE!Q$38</f>
        <v>2032</v>
      </c>
      <c r="S7" s="100">
        <f>Beruházás_PE!R$38</f>
        <v>2033</v>
      </c>
      <c r="T7" s="100">
        <f>Beruházás_PE!S$38</f>
        <v>2034</v>
      </c>
      <c r="U7" s="100">
        <f>Beruházás_PE!T$38</f>
        <v>2035</v>
      </c>
      <c r="V7" s="100">
        <f>Beruházás_PE!U$38</f>
        <v>2036</v>
      </c>
      <c r="W7" s="100">
        <f>Beruházás_PE!V$38</f>
        <v>2037</v>
      </c>
      <c r="X7" s="100">
        <f>Beruházás_PE!W$38</f>
        <v>2038</v>
      </c>
      <c r="Y7" s="100">
        <f>Beruházás_PE!X$38</f>
        <v>2039</v>
      </c>
      <c r="Z7" s="100">
        <f>Beruházás_PE!Y$38</f>
        <v>2040</v>
      </c>
      <c r="AA7" s="100">
        <f>Beruházás_PE!Z$38</f>
        <v>2041</v>
      </c>
      <c r="AB7" s="100">
        <f>Beruházás_PE!AA$38</f>
        <v>2042</v>
      </c>
      <c r="AC7" s="100">
        <f>Beruházás_PE!AB$38</f>
        <v>2043</v>
      </c>
      <c r="AD7" s="100">
        <f>Beruházás_PE!AC$38</f>
        <v>2044</v>
      </c>
      <c r="AE7" s="100">
        <f>Beruházás_PE!AD$38</f>
        <v>2045</v>
      </c>
      <c r="AF7" s="100">
        <f>Beruházás_PE!AE$38</f>
        <v>2046</v>
      </c>
      <c r="AG7" s="100">
        <f>Beruházás_PE!AF$38</f>
        <v>2047</v>
      </c>
      <c r="AH7" s="168" t="s">
        <v>249</v>
      </c>
    </row>
    <row r="8" spans="1:35">
      <c r="B8" s="104" t="s">
        <v>191</v>
      </c>
      <c r="C8" s="115">
        <f>D8+NPV(4%,E8:AG8)</f>
        <v>9488.6955769230772</v>
      </c>
      <c r="D8" s="92">
        <f>Beruházás_PE!I$21/1000000</f>
        <v>3206.085</v>
      </c>
      <c r="E8" s="92">
        <f>Beruházás_PE!K$21/1000000</f>
        <v>6533.915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3"/>
      <c r="AI8" s="93"/>
    </row>
    <row r="9" spans="1:35" ht="21">
      <c r="B9" s="125" t="s">
        <v>192</v>
      </c>
      <c r="C9" s="116">
        <f t="shared" ref="C9:C17" si="0">D9+NPV(4%,E9:AG9)</f>
        <v>1352.9125558921185</v>
      </c>
      <c r="D9" s="92">
        <f>Működés_PE!C$18-Működés_PNE!C$18</f>
        <v>0</v>
      </c>
      <c r="E9" s="92">
        <f>Működés_PE!D$18-Működés_PNE!D$18</f>
        <v>0</v>
      </c>
      <c r="F9" s="92">
        <f>Működés_PE!E$18-Működés_PNE!E$18</f>
        <v>84.4399999999996</v>
      </c>
      <c r="G9" s="92">
        <f>Működés_PE!F$18-Működés_PNE!F$18</f>
        <v>84.4399999999996</v>
      </c>
      <c r="H9" s="92">
        <f>Működés_PE!G$18-Működés_PNE!G$18</f>
        <v>84.4399999999996</v>
      </c>
      <c r="I9" s="92">
        <f>Működés_PE!H$18-Működés_PNE!H$18</f>
        <v>84.4399999999996</v>
      </c>
      <c r="J9" s="92">
        <f>Működés_PE!I$18-Működés_PNE!I$18</f>
        <v>84.4399999999996</v>
      </c>
      <c r="K9" s="92">
        <f>Működés_PE!J$18-Működés_PNE!J$18</f>
        <v>84.4399999999996</v>
      </c>
      <c r="L9" s="92">
        <f>Működés_PE!K$18-Működés_PNE!K$18</f>
        <v>84.4399999999996</v>
      </c>
      <c r="M9" s="92">
        <f>Működés_PE!L$18-Működés_PNE!L$18</f>
        <v>84.4399999999996</v>
      </c>
      <c r="N9" s="92">
        <f>Működés_PE!M$18-Működés_PNE!M$18</f>
        <v>84.4399999999996</v>
      </c>
      <c r="O9" s="92">
        <f>Működés_PE!N$18-Működés_PNE!N$18</f>
        <v>84.4399999999996</v>
      </c>
      <c r="P9" s="92">
        <f>Működés_PE!O$18-Működés_PNE!O$18</f>
        <v>84.4399999999996</v>
      </c>
      <c r="Q9" s="92">
        <f>Működés_PE!P$18-Működés_PNE!P$18</f>
        <v>84.4399999999996</v>
      </c>
      <c r="R9" s="92">
        <f>Működés_PE!Q$18-Működés_PNE!Q$18</f>
        <v>84.4399999999996</v>
      </c>
      <c r="S9" s="92">
        <f>Működés_PE!R$18-Működés_PNE!R$18</f>
        <v>84.4399999999996</v>
      </c>
      <c r="T9" s="92">
        <f>Működés_PE!S$18-Működés_PNE!S$18</f>
        <v>84.4399999999996</v>
      </c>
      <c r="U9" s="92">
        <f>Működés_PE!T$18-Működés_PNE!T$18</f>
        <v>84.4399999999996</v>
      </c>
      <c r="V9" s="92">
        <f>Működés_PE!U$18-Működés_PNE!U$18</f>
        <v>84.4399999999996</v>
      </c>
      <c r="W9" s="92">
        <f>Működés_PE!V$18-Működés_PNE!V$18</f>
        <v>84.4399999999996</v>
      </c>
      <c r="X9" s="92">
        <f>Működés_PE!W$18-Működés_PNE!W$18</f>
        <v>84.4399999999996</v>
      </c>
      <c r="Y9" s="92">
        <f>Működés_PE!X$18-Működés_PNE!X$18</f>
        <v>84.4399999999996</v>
      </c>
      <c r="Z9" s="92">
        <f>Működés_PE!Y$18-Működés_PNE!Y$18</f>
        <v>84.4399999999996</v>
      </c>
      <c r="AA9" s="92">
        <f>Működés_PE!Z$18-Működés_PNE!Z$18</f>
        <v>84.4399999999996</v>
      </c>
      <c r="AB9" s="92">
        <f>Működés_PE!AA$18-Működés_PNE!AA$18</f>
        <v>84.4399999999996</v>
      </c>
      <c r="AC9" s="92">
        <f>Működés_PE!AB$18-Működés_PNE!AB$18</f>
        <v>84.4399999999996</v>
      </c>
      <c r="AD9" s="92">
        <f>Működés_PE!AC$18-Működés_PNE!AC$18</f>
        <v>84.4399999999996</v>
      </c>
      <c r="AE9" s="92">
        <f>Működés_PE!AD$18-Működés_PNE!AD$18</f>
        <v>84.4399999999996</v>
      </c>
      <c r="AF9" s="92">
        <f>Működés_PE!AE$18-Működés_PNE!AE$18</f>
        <v>84.4399999999996</v>
      </c>
      <c r="AG9" s="92">
        <f>Működés_PE!AF$18-Működés_PNE!AF$18</f>
        <v>84.4399999999996</v>
      </c>
      <c r="AH9" s="93">
        <f>AVERAGE(F9:AG9)</f>
        <v>84.4399999999996</v>
      </c>
      <c r="AI9" s="93"/>
    </row>
    <row r="10" spans="1:35">
      <c r="B10" s="105" t="s">
        <v>193</v>
      </c>
      <c r="C10" s="116">
        <f t="shared" si="0"/>
        <v>5731.5596105244013</v>
      </c>
      <c r="D10" s="92">
        <f>Beruházás_PE!C$46+Beruházás_PE!C$63</f>
        <v>0</v>
      </c>
      <c r="E10" s="92">
        <f>Beruházás_PE!D$46+Beruházás_PE!D$63</f>
        <v>0</v>
      </c>
      <c r="F10" s="92">
        <f>Beruházás_PE!E$46+Beruházás_PE!E$63</f>
        <v>0</v>
      </c>
      <c r="G10" s="92">
        <f>Beruházás_PE!F$46+Beruházás_PE!F$63</f>
        <v>0</v>
      </c>
      <c r="H10" s="92">
        <f>Beruházás_PE!G$46+Beruházás_PE!G$63</f>
        <v>0</v>
      </c>
      <c r="I10" s="92">
        <f>Beruházás_PE!H$46+Beruházás_PE!H$63</f>
        <v>0</v>
      </c>
      <c r="J10" s="92">
        <f>Beruházás_PE!I$46+Beruházás_PE!I$63</f>
        <v>0</v>
      </c>
      <c r="K10" s="92">
        <f>Beruházás_PE!J$46+Beruházás_PE!J$63</f>
        <v>0</v>
      </c>
      <c r="L10" s="92">
        <f>Beruházás_PE!K$46+Beruházás_PE!K$63</f>
        <v>0</v>
      </c>
      <c r="M10" s="92">
        <f>Beruházás_PE!L$46+Beruházás_PE!L$63</f>
        <v>0</v>
      </c>
      <c r="N10" s="92">
        <f>Beruházás_PE!M$46+Beruházás_PE!M$63</f>
        <v>0</v>
      </c>
      <c r="O10" s="92">
        <f>Beruházás_PE!N$46+Beruházás_PE!N$63</f>
        <v>3933</v>
      </c>
      <c r="P10" s="92">
        <f>Beruházás_PE!O$46+Beruházás_PE!O$63</f>
        <v>0</v>
      </c>
      <c r="Q10" s="92">
        <f>Beruházás_PE!P$46+Beruházás_PE!P$63</f>
        <v>589</v>
      </c>
      <c r="R10" s="92">
        <f>Beruházás_PE!Q$46+Beruházás_PE!Q$63</f>
        <v>0</v>
      </c>
      <c r="S10" s="92">
        <f>Beruházás_PE!R$46+Beruházás_PE!R$63</f>
        <v>0</v>
      </c>
      <c r="T10" s="92">
        <f>Beruházás_PE!S$46+Beruházás_PE!S$63</f>
        <v>1641</v>
      </c>
      <c r="U10" s="92">
        <f>Beruházás_PE!T$46+Beruházás_PE!T$63</f>
        <v>0</v>
      </c>
      <c r="V10" s="92">
        <f>Beruházás_PE!U$46+Beruházás_PE!U$63</f>
        <v>0</v>
      </c>
      <c r="W10" s="92">
        <f>Beruházás_PE!V$46+Beruházás_PE!V$63</f>
        <v>0</v>
      </c>
      <c r="X10" s="92">
        <f>Beruházás_PE!W$46+Beruházás_PE!W$63</f>
        <v>0</v>
      </c>
      <c r="Y10" s="92">
        <f>Beruházás_PE!X$46+Beruházás_PE!X$63</f>
        <v>3933</v>
      </c>
      <c r="Z10" s="92">
        <f>Beruházás_PE!Y$46+Beruházás_PE!Y$63</f>
        <v>0</v>
      </c>
      <c r="AA10" s="92">
        <f>Beruházás_PE!Z$46+Beruházás_PE!Z$63</f>
        <v>0</v>
      </c>
      <c r="AB10" s="92">
        <f>Beruházás_PE!AA$46+Beruházás_PE!AA$63</f>
        <v>0</v>
      </c>
      <c r="AC10" s="92">
        <f>Beruházás_PE!AB$46+Beruházás_PE!AB$63</f>
        <v>589</v>
      </c>
      <c r="AD10" s="92">
        <f>Beruházás_PE!AC$46+Beruházás_PE!AC$63</f>
        <v>0</v>
      </c>
      <c r="AE10" s="92">
        <f>Beruházás_PE!AD$46+Beruházás_PE!AD$63</f>
        <v>0</v>
      </c>
      <c r="AF10" s="92">
        <f>Beruházás_PE!AE$46+Beruházás_PE!AE$63</f>
        <v>0</v>
      </c>
      <c r="AG10" s="92">
        <f>Beruházás_PE!AF$46+Beruházás_PE!AF$63</f>
        <v>0</v>
      </c>
      <c r="AH10" s="93">
        <f>AVERAGE(F10:AG10)</f>
        <v>381.60714285714283</v>
      </c>
      <c r="AI10" s="93"/>
    </row>
    <row r="11" spans="1:35">
      <c r="B11" s="105" t="s">
        <v>194</v>
      </c>
      <c r="C11" s="116">
        <f t="shared" si="0"/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93"/>
      <c r="AI11" s="93"/>
    </row>
    <row r="12" spans="1:35">
      <c r="B12" s="105" t="s">
        <v>195</v>
      </c>
      <c r="C12" s="116">
        <f t="shared" si="0"/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93"/>
      <c r="AI12" s="93"/>
    </row>
    <row r="13" spans="1:35">
      <c r="A13" s="91"/>
      <c r="B13" s="104" t="s">
        <v>53</v>
      </c>
      <c r="C13" s="115">
        <f t="shared" si="0"/>
        <v>11.207683090397142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f>MAX((SUM(AH14:AH15)-SUM(AH9:AH10)),0)</f>
        <v>34.952857142857567</v>
      </c>
      <c r="AH13" s="93"/>
      <c r="AI13" s="93"/>
    </row>
    <row r="14" spans="1:35">
      <c r="B14" s="105" t="s">
        <v>197</v>
      </c>
      <c r="C14" s="116">
        <f t="shared" si="0"/>
        <v>0</v>
      </c>
      <c r="D14" s="92">
        <f>Működés_PE!C$59-Működés_PNE!C$59</f>
        <v>0</v>
      </c>
      <c r="E14" s="92">
        <f>Működés_PE!D$59-Működés_PNE!D$59</f>
        <v>0</v>
      </c>
      <c r="F14" s="92">
        <f>Működés_PE!E$59-Működés_PNE!E$59</f>
        <v>0</v>
      </c>
      <c r="G14" s="92">
        <f>Működés_PE!F$59-Működés_PNE!F$59</f>
        <v>0</v>
      </c>
      <c r="H14" s="92">
        <f>Működés_PE!G$59-Működés_PNE!G$59</f>
        <v>0</v>
      </c>
      <c r="I14" s="92">
        <f>Működés_PE!H$59-Működés_PNE!H$59</f>
        <v>0</v>
      </c>
      <c r="J14" s="92">
        <f>Működés_PE!I$59-Működés_PNE!I$59</f>
        <v>0</v>
      </c>
      <c r="K14" s="92">
        <f>Működés_PE!J$59-Működés_PNE!J$59</f>
        <v>0</v>
      </c>
      <c r="L14" s="92">
        <f>Működés_PE!K$59-Működés_PNE!K$59</f>
        <v>0</v>
      </c>
      <c r="M14" s="92">
        <f>Működés_PE!L$59-Működés_PNE!L$59</f>
        <v>0</v>
      </c>
      <c r="N14" s="92">
        <f>Működés_PE!M$59-Működés_PNE!M$59</f>
        <v>0</v>
      </c>
      <c r="O14" s="92">
        <f>Működés_PE!N$59-Működés_PNE!N$59</f>
        <v>0</v>
      </c>
      <c r="P14" s="92">
        <f>Működés_PE!O$59-Működés_PNE!O$59</f>
        <v>0</v>
      </c>
      <c r="Q14" s="92">
        <f>Működés_PE!P$59-Működés_PNE!P$59</f>
        <v>0</v>
      </c>
      <c r="R14" s="92">
        <f>Működés_PE!Q$59-Működés_PNE!Q$59</f>
        <v>0</v>
      </c>
      <c r="S14" s="92">
        <f>Működés_PE!R$59-Működés_PNE!R$59</f>
        <v>0</v>
      </c>
      <c r="T14" s="92">
        <f>Működés_PE!S$59-Működés_PNE!S$59</f>
        <v>0</v>
      </c>
      <c r="U14" s="92">
        <f>Működés_PE!T$59-Működés_PNE!T$59</f>
        <v>0</v>
      </c>
      <c r="V14" s="92">
        <f>Működés_PE!U$59-Működés_PNE!U$59</f>
        <v>0</v>
      </c>
      <c r="W14" s="92">
        <f>Működés_PE!V$59-Működés_PNE!V$59</f>
        <v>0</v>
      </c>
      <c r="X14" s="92">
        <f>Működés_PE!W$59-Működés_PNE!W$59</f>
        <v>0</v>
      </c>
      <c r="Y14" s="92">
        <f>Működés_PE!X$59-Működés_PNE!X$59</f>
        <v>0</v>
      </c>
      <c r="Z14" s="92">
        <f>Működés_PE!Y$59-Működés_PNE!Y$59</f>
        <v>0</v>
      </c>
      <c r="AA14" s="92">
        <f>Működés_PE!Z$59-Működés_PNE!Z$59</f>
        <v>0</v>
      </c>
      <c r="AB14" s="92">
        <f>Működés_PE!AA$59-Működés_PNE!AA$59</f>
        <v>0</v>
      </c>
      <c r="AC14" s="92">
        <f>Működés_PE!AB$59-Működés_PNE!AB$59</f>
        <v>0</v>
      </c>
      <c r="AD14" s="92">
        <f>Működés_PE!AC$59-Működés_PNE!AC$59</f>
        <v>0</v>
      </c>
      <c r="AE14" s="92">
        <f>Működés_PE!AD$59-Működés_PNE!AD$59</f>
        <v>0</v>
      </c>
      <c r="AF14" s="92">
        <f>Működés_PE!AE$59-Működés_PNE!AE$59</f>
        <v>0</v>
      </c>
      <c r="AG14" s="92">
        <f>Működés_PE!AF$59-Működés_PNE!AF$59</f>
        <v>0</v>
      </c>
      <c r="AH14" s="93">
        <f t="shared" ref="AH14:AH15" si="1">AVERAGE(F14:AG14)</f>
        <v>0</v>
      </c>
      <c r="AI14" s="93"/>
    </row>
    <row r="15" spans="1:35">
      <c r="B15" s="105" t="s">
        <v>256</v>
      </c>
      <c r="C15" s="116">
        <f t="shared" si="0"/>
        <v>8027.1102617474453</v>
      </c>
      <c r="D15" s="92">
        <f>Működés_PE!C$32-Működés_PNE!C$32</f>
        <v>0</v>
      </c>
      <c r="E15" s="92">
        <f>Működés_PE!D$32-Működés_PNE!D$32</f>
        <v>0</v>
      </c>
      <c r="F15" s="92">
        <f>Működés_PE!E$32-Működés_PNE!E$32</f>
        <v>501</v>
      </c>
      <c r="G15" s="92">
        <f>Működés_PE!F$32-Működés_PNE!F$32</f>
        <v>501</v>
      </c>
      <c r="H15" s="92">
        <f>Működés_PE!G$32-Működés_PNE!G$32</f>
        <v>501</v>
      </c>
      <c r="I15" s="92">
        <f>Működés_PE!H$32-Működés_PNE!H$32</f>
        <v>501</v>
      </c>
      <c r="J15" s="92">
        <f>Működés_PE!I$32-Működés_PNE!I$32</f>
        <v>501</v>
      </c>
      <c r="K15" s="92">
        <f>Működés_PE!J$32-Működés_PNE!J$32</f>
        <v>501</v>
      </c>
      <c r="L15" s="92">
        <f>Működés_PE!K$32-Működés_PNE!K$32</f>
        <v>501</v>
      </c>
      <c r="M15" s="92">
        <f>Működés_PE!L$32-Működés_PNE!L$32</f>
        <v>501</v>
      </c>
      <c r="N15" s="92">
        <f>Működés_PE!M$32-Működés_PNE!M$32</f>
        <v>501</v>
      </c>
      <c r="O15" s="92">
        <f>Működés_PE!N$32-Működés_PNE!N$32</f>
        <v>501</v>
      </c>
      <c r="P15" s="92">
        <f>Működés_PE!O$32-Működés_PNE!O$32</f>
        <v>501</v>
      </c>
      <c r="Q15" s="92">
        <f>Működés_PE!P$32-Működés_PNE!P$32</f>
        <v>501</v>
      </c>
      <c r="R15" s="92">
        <f>Működés_PE!Q$32-Működés_PNE!Q$32</f>
        <v>501</v>
      </c>
      <c r="S15" s="92">
        <f>Működés_PE!R$32-Működés_PNE!R$32</f>
        <v>501</v>
      </c>
      <c r="T15" s="92">
        <f>Működés_PE!S$32-Működés_PNE!S$32</f>
        <v>501</v>
      </c>
      <c r="U15" s="92">
        <f>Működés_PE!T$32-Működés_PNE!T$32</f>
        <v>501</v>
      </c>
      <c r="V15" s="92">
        <f>Működés_PE!U$32-Működés_PNE!U$32</f>
        <v>501</v>
      </c>
      <c r="W15" s="92">
        <f>Működés_PE!V$32-Működés_PNE!V$32</f>
        <v>501</v>
      </c>
      <c r="X15" s="92">
        <f>Működés_PE!W$32-Működés_PNE!W$32</f>
        <v>501</v>
      </c>
      <c r="Y15" s="92">
        <f>Működés_PE!X$32-Működés_PNE!X$32</f>
        <v>501</v>
      </c>
      <c r="Z15" s="92">
        <f>Működés_PE!Y$32-Működés_PNE!Y$32</f>
        <v>501</v>
      </c>
      <c r="AA15" s="92">
        <f>Működés_PE!Z$32-Működés_PNE!Z$32</f>
        <v>501</v>
      </c>
      <c r="AB15" s="92">
        <f>Működés_PE!AA$32-Működés_PNE!AA$32</f>
        <v>501</v>
      </c>
      <c r="AC15" s="92">
        <f>Működés_PE!AB$32-Működés_PNE!AB$32</f>
        <v>501</v>
      </c>
      <c r="AD15" s="92">
        <f>Működés_PE!AC$32-Működés_PNE!AC$32</f>
        <v>501</v>
      </c>
      <c r="AE15" s="92">
        <f>Működés_PE!AD$32-Működés_PNE!AD$32</f>
        <v>501</v>
      </c>
      <c r="AF15" s="92">
        <f>Működés_PE!AE$32-Működés_PNE!AE$32</f>
        <v>501</v>
      </c>
      <c r="AG15" s="92">
        <f>Működés_PE!AF$32-Működés_PNE!AF$32</f>
        <v>501</v>
      </c>
      <c r="AH15" s="93">
        <f t="shared" si="1"/>
        <v>501</v>
      </c>
      <c r="AI15" s="93"/>
    </row>
    <row r="16" spans="1:35">
      <c r="B16" s="105" t="s">
        <v>39</v>
      </c>
      <c r="C16" s="116">
        <f t="shared" si="0"/>
        <v>12148.746415307141</v>
      </c>
      <c r="D16" s="92">
        <f>SUM(D9,D17)</f>
        <v>0</v>
      </c>
      <c r="E16" s="92">
        <f t="shared" ref="E16:AG16" si="2">SUM(E9,E17)</f>
        <v>0</v>
      </c>
      <c r="F16" s="92">
        <f t="shared" si="2"/>
        <v>758.24571428571392</v>
      </c>
      <c r="G16" s="92">
        <f t="shared" si="2"/>
        <v>758.24571428571392</v>
      </c>
      <c r="H16" s="92">
        <f t="shared" si="2"/>
        <v>758.24571428571392</v>
      </c>
      <c r="I16" s="92">
        <f t="shared" si="2"/>
        <v>758.24571428571392</v>
      </c>
      <c r="J16" s="92">
        <f t="shared" si="2"/>
        <v>758.24571428571392</v>
      </c>
      <c r="K16" s="92">
        <f t="shared" si="2"/>
        <v>758.24571428571392</v>
      </c>
      <c r="L16" s="92">
        <f t="shared" si="2"/>
        <v>758.24571428571392</v>
      </c>
      <c r="M16" s="92">
        <f t="shared" si="2"/>
        <v>758.24571428571392</v>
      </c>
      <c r="N16" s="92">
        <f t="shared" si="2"/>
        <v>758.24571428571392</v>
      </c>
      <c r="O16" s="92">
        <f t="shared" si="2"/>
        <v>758.24571428571392</v>
      </c>
      <c r="P16" s="92">
        <f t="shared" si="2"/>
        <v>758.24571428571392</v>
      </c>
      <c r="Q16" s="92">
        <f t="shared" si="2"/>
        <v>758.24571428571392</v>
      </c>
      <c r="R16" s="92">
        <f t="shared" si="2"/>
        <v>758.24571428571392</v>
      </c>
      <c r="S16" s="92">
        <f t="shared" si="2"/>
        <v>758.24571428571392</v>
      </c>
      <c r="T16" s="92">
        <f t="shared" si="2"/>
        <v>758.24571428571392</v>
      </c>
      <c r="U16" s="92">
        <f t="shared" si="2"/>
        <v>758.24571428571392</v>
      </c>
      <c r="V16" s="92">
        <f t="shared" si="2"/>
        <v>758.24571428571392</v>
      </c>
      <c r="W16" s="92">
        <f t="shared" si="2"/>
        <v>758.24571428571392</v>
      </c>
      <c r="X16" s="92">
        <f t="shared" si="2"/>
        <v>758.24571428571392</v>
      </c>
      <c r="Y16" s="92">
        <f t="shared" si="2"/>
        <v>758.24571428571392</v>
      </c>
      <c r="Z16" s="92">
        <f t="shared" si="2"/>
        <v>758.24571428571392</v>
      </c>
      <c r="AA16" s="92">
        <f t="shared" si="2"/>
        <v>758.24571428571392</v>
      </c>
      <c r="AB16" s="92">
        <f t="shared" si="2"/>
        <v>758.24571428571392</v>
      </c>
      <c r="AC16" s="92">
        <f t="shared" si="2"/>
        <v>758.24571428571392</v>
      </c>
      <c r="AD16" s="92">
        <f t="shared" si="2"/>
        <v>758.24571428571392</v>
      </c>
      <c r="AE16" s="92">
        <f t="shared" si="2"/>
        <v>758.24571428571392</v>
      </c>
      <c r="AF16" s="92">
        <f t="shared" si="2"/>
        <v>758.24571428571392</v>
      </c>
      <c r="AG16" s="92">
        <f t="shared" si="2"/>
        <v>758.24571428571392</v>
      </c>
      <c r="AH16" s="93"/>
      <c r="AI16" s="93"/>
    </row>
    <row r="17" spans="1:35">
      <c r="B17" s="105" t="s">
        <v>196</v>
      </c>
      <c r="C17" s="116">
        <f t="shared" si="0"/>
        <v>10795.833859415021</v>
      </c>
      <c r="D17" s="92">
        <f>Beruházás_PE!C58</f>
        <v>0</v>
      </c>
      <c r="E17" s="92">
        <f>Beruházás_PE!D58</f>
        <v>0</v>
      </c>
      <c r="F17" s="92">
        <f>Beruházás_PE!E58</f>
        <v>673.80571428571432</v>
      </c>
      <c r="G17" s="92">
        <f>Beruházás_PE!F58</f>
        <v>673.80571428571432</v>
      </c>
      <c r="H17" s="92">
        <f>Beruházás_PE!G58</f>
        <v>673.80571428571432</v>
      </c>
      <c r="I17" s="92">
        <f>Beruházás_PE!H58</f>
        <v>673.80571428571432</v>
      </c>
      <c r="J17" s="92">
        <f>Beruházás_PE!I58</f>
        <v>673.80571428571432</v>
      </c>
      <c r="K17" s="92">
        <f>Beruházás_PE!J58</f>
        <v>673.80571428571432</v>
      </c>
      <c r="L17" s="92">
        <f>Beruházás_PE!K58</f>
        <v>673.80571428571432</v>
      </c>
      <c r="M17" s="92">
        <f>Beruházás_PE!L58</f>
        <v>673.80571428571432</v>
      </c>
      <c r="N17" s="92">
        <f>Beruházás_PE!M58</f>
        <v>673.80571428571432</v>
      </c>
      <c r="O17" s="92">
        <f>Beruházás_PE!N58</f>
        <v>673.80571428571432</v>
      </c>
      <c r="P17" s="92">
        <f>Beruházás_PE!O58</f>
        <v>673.80571428571432</v>
      </c>
      <c r="Q17" s="92">
        <f>Beruházás_PE!P58</f>
        <v>673.80571428571432</v>
      </c>
      <c r="R17" s="92">
        <f>Beruházás_PE!Q58</f>
        <v>673.80571428571432</v>
      </c>
      <c r="S17" s="92">
        <f>Beruházás_PE!R58</f>
        <v>673.80571428571432</v>
      </c>
      <c r="T17" s="92">
        <f>Beruházás_PE!S58</f>
        <v>673.80571428571432</v>
      </c>
      <c r="U17" s="92">
        <f>Beruházás_PE!T58</f>
        <v>673.80571428571432</v>
      </c>
      <c r="V17" s="92">
        <f>Beruházás_PE!U58</f>
        <v>673.80571428571432</v>
      </c>
      <c r="W17" s="92">
        <f>Beruházás_PE!V58</f>
        <v>673.80571428571432</v>
      </c>
      <c r="X17" s="92">
        <f>Beruházás_PE!W58</f>
        <v>673.80571428571432</v>
      </c>
      <c r="Y17" s="92">
        <f>Beruházás_PE!X58</f>
        <v>673.80571428571432</v>
      </c>
      <c r="Z17" s="92">
        <f>Beruházás_PE!Y58</f>
        <v>673.80571428571432</v>
      </c>
      <c r="AA17" s="92">
        <f>Beruházás_PE!Z58</f>
        <v>673.80571428571432</v>
      </c>
      <c r="AB17" s="92">
        <f>Beruházás_PE!AA58</f>
        <v>673.80571428571432</v>
      </c>
      <c r="AC17" s="92">
        <f>Beruházás_PE!AB58</f>
        <v>673.80571428571432</v>
      </c>
      <c r="AD17" s="92">
        <f>Beruházás_PE!AC58</f>
        <v>673.80571428571432</v>
      </c>
      <c r="AE17" s="92">
        <f>Beruházás_PE!AD58</f>
        <v>673.80571428571432</v>
      </c>
      <c r="AF17" s="92">
        <f>Beruházás_PE!AE58</f>
        <v>673.80571428571432</v>
      </c>
      <c r="AG17" s="92">
        <f>Beruházás_PE!AF58</f>
        <v>673.80571428571432</v>
      </c>
      <c r="AH17" s="93"/>
      <c r="AI17" s="93"/>
    </row>
    <row r="18" spans="1:35">
      <c r="B18" s="105" t="s">
        <v>210</v>
      </c>
      <c r="C18" s="116">
        <f t="shared" ref="C18" si="3">D18+NPV(4%,E18:AG18)</f>
        <v>4121.6361535596943</v>
      </c>
      <c r="D18" s="92">
        <f>D16-SUM(D14:D15)</f>
        <v>0</v>
      </c>
      <c r="E18" s="92">
        <f t="shared" ref="E18:AG18" si="4">E16-SUM(E14:E15)</f>
        <v>0</v>
      </c>
      <c r="F18" s="92">
        <f t="shared" si="4"/>
        <v>257.24571428571392</v>
      </c>
      <c r="G18" s="92">
        <f t="shared" si="4"/>
        <v>257.24571428571392</v>
      </c>
      <c r="H18" s="92">
        <f t="shared" si="4"/>
        <v>257.24571428571392</v>
      </c>
      <c r="I18" s="92">
        <f t="shared" si="4"/>
        <v>257.24571428571392</v>
      </c>
      <c r="J18" s="92">
        <f t="shared" si="4"/>
        <v>257.24571428571392</v>
      </c>
      <c r="K18" s="92">
        <f t="shared" si="4"/>
        <v>257.24571428571392</v>
      </c>
      <c r="L18" s="92">
        <f t="shared" si="4"/>
        <v>257.24571428571392</v>
      </c>
      <c r="M18" s="92">
        <f t="shared" si="4"/>
        <v>257.24571428571392</v>
      </c>
      <c r="N18" s="92">
        <f t="shared" si="4"/>
        <v>257.24571428571392</v>
      </c>
      <c r="O18" s="92">
        <f t="shared" si="4"/>
        <v>257.24571428571392</v>
      </c>
      <c r="P18" s="92">
        <f t="shared" si="4"/>
        <v>257.24571428571392</v>
      </c>
      <c r="Q18" s="92">
        <f t="shared" si="4"/>
        <v>257.24571428571392</v>
      </c>
      <c r="R18" s="92">
        <f t="shared" si="4"/>
        <v>257.24571428571392</v>
      </c>
      <c r="S18" s="92">
        <f t="shared" si="4"/>
        <v>257.24571428571392</v>
      </c>
      <c r="T18" s="92">
        <f t="shared" si="4"/>
        <v>257.24571428571392</v>
      </c>
      <c r="U18" s="92">
        <f t="shared" si="4"/>
        <v>257.24571428571392</v>
      </c>
      <c r="V18" s="92">
        <f t="shared" si="4"/>
        <v>257.24571428571392</v>
      </c>
      <c r="W18" s="92">
        <f t="shared" si="4"/>
        <v>257.24571428571392</v>
      </c>
      <c r="X18" s="92">
        <f t="shared" si="4"/>
        <v>257.24571428571392</v>
      </c>
      <c r="Y18" s="92">
        <f t="shared" si="4"/>
        <v>257.24571428571392</v>
      </c>
      <c r="Z18" s="92">
        <f t="shared" si="4"/>
        <v>257.24571428571392</v>
      </c>
      <c r="AA18" s="92">
        <f t="shared" si="4"/>
        <v>257.24571428571392</v>
      </c>
      <c r="AB18" s="92">
        <f t="shared" si="4"/>
        <v>257.24571428571392</v>
      </c>
      <c r="AC18" s="92">
        <f t="shared" si="4"/>
        <v>257.24571428571392</v>
      </c>
      <c r="AD18" s="92">
        <f t="shared" si="4"/>
        <v>257.24571428571392</v>
      </c>
      <c r="AE18" s="92">
        <f t="shared" si="4"/>
        <v>257.24571428571392</v>
      </c>
      <c r="AF18" s="92">
        <f t="shared" si="4"/>
        <v>257.24571428571392</v>
      </c>
      <c r="AG18" s="92">
        <f t="shared" si="4"/>
        <v>257.24571428571392</v>
      </c>
      <c r="AH18" s="93"/>
      <c r="AI18" s="93"/>
    </row>
    <row r="19" spans="1:35">
      <c r="AI19" s="93"/>
    </row>
    <row r="20" spans="1:35" s="95" customFormat="1" ht="31.5" customHeight="1">
      <c r="A20" s="94"/>
      <c r="B20" s="148" t="s">
        <v>242</v>
      </c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5">
      <c r="B21" s="265" t="s">
        <v>184</v>
      </c>
      <c r="C21" s="267" t="s">
        <v>185</v>
      </c>
      <c r="D21" s="90" t="s">
        <v>1</v>
      </c>
      <c r="E21" s="90" t="s">
        <v>55</v>
      </c>
      <c r="F21" s="90" t="s">
        <v>2</v>
      </c>
      <c r="G21" s="90" t="s">
        <v>3</v>
      </c>
      <c r="H21" s="90" t="s">
        <v>4</v>
      </c>
      <c r="I21" s="90" t="s">
        <v>5</v>
      </c>
      <c r="J21" s="90" t="s">
        <v>6</v>
      </c>
      <c r="K21" s="90" t="s">
        <v>7</v>
      </c>
      <c r="L21" s="90" t="s">
        <v>8</v>
      </c>
      <c r="M21" s="90" t="s">
        <v>9</v>
      </c>
      <c r="N21" s="90" t="s">
        <v>10</v>
      </c>
      <c r="O21" s="90" t="s">
        <v>11</v>
      </c>
      <c r="P21" s="90" t="s">
        <v>12</v>
      </c>
      <c r="Q21" s="90" t="s">
        <v>13</v>
      </c>
      <c r="R21" s="90" t="s">
        <v>14</v>
      </c>
      <c r="S21" s="90" t="s">
        <v>15</v>
      </c>
      <c r="T21" s="90" t="s">
        <v>16</v>
      </c>
      <c r="U21" s="90" t="s">
        <v>17</v>
      </c>
      <c r="V21" s="90" t="s">
        <v>18</v>
      </c>
      <c r="W21" s="90" t="s">
        <v>19</v>
      </c>
      <c r="X21" s="90" t="s">
        <v>20</v>
      </c>
      <c r="Y21" s="90" t="s">
        <v>21</v>
      </c>
      <c r="Z21" s="90" t="s">
        <v>22</v>
      </c>
      <c r="AA21" s="90" t="s">
        <v>23</v>
      </c>
      <c r="AB21" s="90" t="s">
        <v>24</v>
      </c>
      <c r="AC21" s="90" t="s">
        <v>25</v>
      </c>
      <c r="AD21" s="90" t="s">
        <v>26</v>
      </c>
      <c r="AE21" s="90" t="s">
        <v>27</v>
      </c>
      <c r="AF21" s="90" t="s">
        <v>28</v>
      </c>
      <c r="AG21" s="90" t="s">
        <v>29</v>
      </c>
    </row>
    <row r="22" spans="1:35">
      <c r="B22" s="266"/>
      <c r="C22" s="268"/>
      <c r="D22" s="100">
        <f>Beruházás_PE!C$38</f>
        <v>2018</v>
      </c>
      <c r="E22" s="100">
        <f>Beruházás_PE!D$38</f>
        <v>2019</v>
      </c>
      <c r="F22" s="100">
        <f>Beruházás_PE!E$38</f>
        <v>2020</v>
      </c>
      <c r="G22" s="100">
        <f>Beruházás_PE!F$38</f>
        <v>2021</v>
      </c>
      <c r="H22" s="100">
        <f>Beruházás_PE!G$38</f>
        <v>2022</v>
      </c>
      <c r="I22" s="100">
        <f>Beruházás_PE!H$38</f>
        <v>2023</v>
      </c>
      <c r="J22" s="100">
        <f>Beruházás_PE!I$38</f>
        <v>2024</v>
      </c>
      <c r="K22" s="100">
        <f>Beruházás_PE!J$38</f>
        <v>2025</v>
      </c>
      <c r="L22" s="100">
        <f>Beruházás_PE!K$38</f>
        <v>2026</v>
      </c>
      <c r="M22" s="100">
        <f>Beruházás_PE!L$38</f>
        <v>2027</v>
      </c>
      <c r="N22" s="100">
        <f>Beruházás_PE!M$38</f>
        <v>2028</v>
      </c>
      <c r="O22" s="100">
        <f>Beruházás_PE!N$38</f>
        <v>2029</v>
      </c>
      <c r="P22" s="100">
        <f>Beruházás_PE!O$38</f>
        <v>2030</v>
      </c>
      <c r="Q22" s="100">
        <f>Beruházás_PE!P$38</f>
        <v>2031</v>
      </c>
      <c r="R22" s="100">
        <f>Beruházás_PE!Q$38</f>
        <v>2032</v>
      </c>
      <c r="S22" s="100">
        <f>Beruházás_PE!R$38</f>
        <v>2033</v>
      </c>
      <c r="T22" s="100">
        <f>Beruházás_PE!S$38</f>
        <v>2034</v>
      </c>
      <c r="U22" s="100">
        <f>Beruházás_PE!T$38</f>
        <v>2035</v>
      </c>
      <c r="V22" s="100">
        <f>Beruházás_PE!U$38</f>
        <v>2036</v>
      </c>
      <c r="W22" s="100">
        <f>Beruházás_PE!V$38</f>
        <v>2037</v>
      </c>
      <c r="X22" s="100">
        <f>Beruházás_PE!W$38</f>
        <v>2038</v>
      </c>
      <c r="Y22" s="100">
        <f>Beruházás_PE!X$38</f>
        <v>2039</v>
      </c>
      <c r="Z22" s="100">
        <f>Beruházás_PE!Y$38</f>
        <v>2040</v>
      </c>
      <c r="AA22" s="100">
        <f>Beruházás_PE!Z$38</f>
        <v>2041</v>
      </c>
      <c r="AB22" s="100">
        <f>Beruházás_PE!AA$38</f>
        <v>2042</v>
      </c>
      <c r="AC22" s="100">
        <f>Beruházás_PE!AB$38</f>
        <v>2043</v>
      </c>
      <c r="AD22" s="100">
        <f>Beruházás_PE!AC$38</f>
        <v>2044</v>
      </c>
      <c r="AE22" s="100">
        <f>Beruházás_PE!AD$38</f>
        <v>2045</v>
      </c>
      <c r="AF22" s="100">
        <f>Beruházás_PE!AE$38</f>
        <v>2046</v>
      </c>
      <c r="AG22" s="100">
        <f>Beruházás_PE!AF$38</f>
        <v>2047</v>
      </c>
    </row>
    <row r="23" spans="1:35" s="95" customFormat="1">
      <c r="A23" s="94"/>
      <c r="B23" s="102" t="s">
        <v>30</v>
      </c>
      <c r="C23" s="117">
        <f t="shared" ref="C23:C30" si="5">D23+NPV(4%,E23:AG23)</f>
        <v>9488.6955769230772</v>
      </c>
      <c r="D23" s="19">
        <f>D$8</f>
        <v>3206.085</v>
      </c>
      <c r="E23" s="19">
        <f t="shared" ref="E23:AG23" si="6">E$8</f>
        <v>6533.915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 t="shared" si="6"/>
        <v>0</v>
      </c>
      <c r="J23" s="19">
        <f t="shared" si="6"/>
        <v>0</v>
      </c>
      <c r="K23" s="19">
        <f t="shared" si="6"/>
        <v>0</v>
      </c>
      <c r="L23" s="19">
        <f t="shared" si="6"/>
        <v>0</v>
      </c>
      <c r="M23" s="19">
        <f t="shared" si="6"/>
        <v>0</v>
      </c>
      <c r="N23" s="19">
        <f t="shared" si="6"/>
        <v>0</v>
      </c>
      <c r="O23" s="19">
        <f t="shared" si="6"/>
        <v>0</v>
      </c>
      <c r="P23" s="19">
        <f t="shared" si="6"/>
        <v>0</v>
      </c>
      <c r="Q23" s="19">
        <f t="shared" si="6"/>
        <v>0</v>
      </c>
      <c r="R23" s="19">
        <f t="shared" si="6"/>
        <v>0</v>
      </c>
      <c r="S23" s="19">
        <f t="shared" si="6"/>
        <v>0</v>
      </c>
      <c r="T23" s="19">
        <f t="shared" si="6"/>
        <v>0</v>
      </c>
      <c r="U23" s="19">
        <f t="shared" si="6"/>
        <v>0</v>
      </c>
      <c r="V23" s="19">
        <f t="shared" si="6"/>
        <v>0</v>
      </c>
      <c r="W23" s="19">
        <f t="shared" si="6"/>
        <v>0</v>
      </c>
      <c r="X23" s="19">
        <f t="shared" si="6"/>
        <v>0</v>
      </c>
      <c r="Y23" s="19">
        <f t="shared" si="6"/>
        <v>0</v>
      </c>
      <c r="Z23" s="19">
        <f t="shared" si="6"/>
        <v>0</v>
      </c>
      <c r="AA23" s="19">
        <f t="shared" si="6"/>
        <v>0</v>
      </c>
      <c r="AB23" s="19">
        <f t="shared" si="6"/>
        <v>0</v>
      </c>
      <c r="AC23" s="19">
        <f t="shared" si="6"/>
        <v>0</v>
      </c>
      <c r="AD23" s="19">
        <f t="shared" si="6"/>
        <v>0</v>
      </c>
      <c r="AE23" s="19">
        <f t="shared" si="6"/>
        <v>0</v>
      </c>
      <c r="AF23" s="19">
        <f t="shared" si="6"/>
        <v>0</v>
      </c>
      <c r="AG23" s="19">
        <f t="shared" si="6"/>
        <v>0</v>
      </c>
    </row>
    <row r="24" spans="1:35" s="95" customFormat="1" ht="21">
      <c r="A24" s="94"/>
      <c r="B24" s="102" t="s">
        <v>146</v>
      </c>
      <c r="C24" s="117">
        <f t="shared" si="5"/>
        <v>1352.9125558921185</v>
      </c>
      <c r="D24" s="19">
        <f>D$9</f>
        <v>0</v>
      </c>
      <c r="E24" s="19">
        <f t="shared" ref="E24:AG24" si="7">E$9</f>
        <v>0</v>
      </c>
      <c r="F24" s="19">
        <f t="shared" si="7"/>
        <v>84.4399999999996</v>
      </c>
      <c r="G24" s="19">
        <f t="shared" si="7"/>
        <v>84.4399999999996</v>
      </c>
      <c r="H24" s="19">
        <f t="shared" si="7"/>
        <v>84.4399999999996</v>
      </c>
      <c r="I24" s="19">
        <f t="shared" si="7"/>
        <v>84.4399999999996</v>
      </c>
      <c r="J24" s="19">
        <f t="shared" si="7"/>
        <v>84.4399999999996</v>
      </c>
      <c r="K24" s="19">
        <f t="shared" si="7"/>
        <v>84.4399999999996</v>
      </c>
      <c r="L24" s="19">
        <f t="shared" si="7"/>
        <v>84.4399999999996</v>
      </c>
      <c r="M24" s="19">
        <f t="shared" si="7"/>
        <v>84.4399999999996</v>
      </c>
      <c r="N24" s="19">
        <f t="shared" si="7"/>
        <v>84.4399999999996</v>
      </c>
      <c r="O24" s="19">
        <f t="shared" si="7"/>
        <v>84.4399999999996</v>
      </c>
      <c r="P24" s="19">
        <f t="shared" si="7"/>
        <v>84.4399999999996</v>
      </c>
      <c r="Q24" s="19">
        <f t="shared" si="7"/>
        <v>84.4399999999996</v>
      </c>
      <c r="R24" s="19">
        <f t="shared" si="7"/>
        <v>84.4399999999996</v>
      </c>
      <c r="S24" s="19">
        <f t="shared" si="7"/>
        <v>84.4399999999996</v>
      </c>
      <c r="T24" s="19">
        <f t="shared" si="7"/>
        <v>84.4399999999996</v>
      </c>
      <c r="U24" s="19">
        <f t="shared" si="7"/>
        <v>84.4399999999996</v>
      </c>
      <c r="V24" s="19">
        <f t="shared" si="7"/>
        <v>84.4399999999996</v>
      </c>
      <c r="W24" s="19">
        <f t="shared" si="7"/>
        <v>84.4399999999996</v>
      </c>
      <c r="X24" s="19">
        <f t="shared" si="7"/>
        <v>84.4399999999996</v>
      </c>
      <c r="Y24" s="19">
        <f t="shared" si="7"/>
        <v>84.4399999999996</v>
      </c>
      <c r="Z24" s="19">
        <f t="shared" si="7"/>
        <v>84.4399999999996</v>
      </c>
      <c r="AA24" s="19">
        <f t="shared" si="7"/>
        <v>84.4399999999996</v>
      </c>
      <c r="AB24" s="19">
        <f t="shared" si="7"/>
        <v>84.4399999999996</v>
      </c>
      <c r="AC24" s="19">
        <f t="shared" si="7"/>
        <v>84.4399999999996</v>
      </c>
      <c r="AD24" s="19">
        <f t="shared" si="7"/>
        <v>84.4399999999996</v>
      </c>
      <c r="AE24" s="19">
        <f t="shared" si="7"/>
        <v>84.4399999999996</v>
      </c>
      <c r="AF24" s="19">
        <f t="shared" si="7"/>
        <v>84.4399999999996</v>
      </c>
      <c r="AG24" s="19">
        <f t="shared" si="7"/>
        <v>84.4399999999996</v>
      </c>
    </row>
    <row r="25" spans="1:35" s="95" customFormat="1">
      <c r="A25" s="94"/>
      <c r="B25" s="102" t="s">
        <v>31</v>
      </c>
      <c r="C25" s="117">
        <f t="shared" si="5"/>
        <v>5731.5596105244013</v>
      </c>
      <c r="D25" s="19">
        <f>D$10</f>
        <v>0</v>
      </c>
      <c r="E25" s="19">
        <f t="shared" ref="E25:AG25" si="8">E$10</f>
        <v>0</v>
      </c>
      <c r="F25" s="19">
        <f t="shared" si="8"/>
        <v>0</v>
      </c>
      <c r="G25" s="19">
        <f t="shared" si="8"/>
        <v>0</v>
      </c>
      <c r="H25" s="19">
        <f t="shared" si="8"/>
        <v>0</v>
      </c>
      <c r="I25" s="19">
        <f t="shared" si="8"/>
        <v>0</v>
      </c>
      <c r="J25" s="19">
        <f t="shared" si="8"/>
        <v>0</v>
      </c>
      <c r="K25" s="19">
        <f t="shared" si="8"/>
        <v>0</v>
      </c>
      <c r="L25" s="19">
        <f t="shared" si="8"/>
        <v>0</v>
      </c>
      <c r="M25" s="19">
        <f t="shared" si="8"/>
        <v>0</v>
      </c>
      <c r="N25" s="19">
        <f t="shared" si="8"/>
        <v>0</v>
      </c>
      <c r="O25" s="19">
        <f t="shared" si="8"/>
        <v>3933</v>
      </c>
      <c r="P25" s="19">
        <f t="shared" si="8"/>
        <v>0</v>
      </c>
      <c r="Q25" s="19">
        <f t="shared" si="8"/>
        <v>589</v>
      </c>
      <c r="R25" s="19">
        <f t="shared" si="8"/>
        <v>0</v>
      </c>
      <c r="S25" s="19">
        <f t="shared" si="8"/>
        <v>0</v>
      </c>
      <c r="T25" s="19">
        <f t="shared" si="8"/>
        <v>1641</v>
      </c>
      <c r="U25" s="19">
        <f t="shared" si="8"/>
        <v>0</v>
      </c>
      <c r="V25" s="19">
        <f t="shared" si="8"/>
        <v>0</v>
      </c>
      <c r="W25" s="19">
        <f t="shared" si="8"/>
        <v>0</v>
      </c>
      <c r="X25" s="19">
        <f t="shared" si="8"/>
        <v>0</v>
      </c>
      <c r="Y25" s="19">
        <f t="shared" si="8"/>
        <v>3933</v>
      </c>
      <c r="Z25" s="19">
        <f t="shared" si="8"/>
        <v>0</v>
      </c>
      <c r="AA25" s="19">
        <f t="shared" si="8"/>
        <v>0</v>
      </c>
      <c r="AB25" s="19">
        <f t="shared" si="8"/>
        <v>0</v>
      </c>
      <c r="AC25" s="19">
        <f t="shared" si="8"/>
        <v>589</v>
      </c>
      <c r="AD25" s="19">
        <f t="shared" si="8"/>
        <v>0</v>
      </c>
      <c r="AE25" s="19">
        <f t="shared" si="8"/>
        <v>0</v>
      </c>
      <c r="AF25" s="19">
        <f t="shared" si="8"/>
        <v>0</v>
      </c>
      <c r="AG25" s="19">
        <f t="shared" si="8"/>
        <v>0</v>
      </c>
    </row>
    <row r="26" spans="1:35" s="95" customFormat="1">
      <c r="A26" s="94"/>
      <c r="B26" s="107" t="s">
        <v>145</v>
      </c>
      <c r="C26" s="118">
        <f t="shared" si="5"/>
        <v>16573.1677433396</v>
      </c>
      <c r="D26" s="15">
        <f t="shared" ref="D26" si="9">SUM(D23:D25)</f>
        <v>3206.085</v>
      </c>
      <c r="E26" s="15">
        <f t="shared" ref="E26:AG26" si="10">SUM(E23:E25)</f>
        <v>6533.915</v>
      </c>
      <c r="F26" s="15">
        <f t="shared" si="10"/>
        <v>84.4399999999996</v>
      </c>
      <c r="G26" s="15">
        <f t="shared" si="10"/>
        <v>84.4399999999996</v>
      </c>
      <c r="H26" s="15">
        <f t="shared" si="10"/>
        <v>84.4399999999996</v>
      </c>
      <c r="I26" s="15">
        <f t="shared" si="10"/>
        <v>84.4399999999996</v>
      </c>
      <c r="J26" s="15">
        <f t="shared" si="10"/>
        <v>84.4399999999996</v>
      </c>
      <c r="K26" s="15">
        <f t="shared" si="10"/>
        <v>84.4399999999996</v>
      </c>
      <c r="L26" s="15">
        <f t="shared" si="10"/>
        <v>84.4399999999996</v>
      </c>
      <c r="M26" s="15">
        <f t="shared" si="10"/>
        <v>84.4399999999996</v>
      </c>
      <c r="N26" s="15">
        <f t="shared" si="10"/>
        <v>84.4399999999996</v>
      </c>
      <c r="O26" s="15">
        <f t="shared" si="10"/>
        <v>4017.4399999999996</v>
      </c>
      <c r="P26" s="15">
        <f t="shared" si="10"/>
        <v>84.4399999999996</v>
      </c>
      <c r="Q26" s="15">
        <f t="shared" si="10"/>
        <v>673.4399999999996</v>
      </c>
      <c r="R26" s="15">
        <f t="shared" si="10"/>
        <v>84.4399999999996</v>
      </c>
      <c r="S26" s="15">
        <f t="shared" si="10"/>
        <v>84.4399999999996</v>
      </c>
      <c r="T26" s="15">
        <f t="shared" si="10"/>
        <v>1725.4399999999996</v>
      </c>
      <c r="U26" s="15">
        <f t="shared" si="10"/>
        <v>84.4399999999996</v>
      </c>
      <c r="V26" s="15">
        <f t="shared" si="10"/>
        <v>84.4399999999996</v>
      </c>
      <c r="W26" s="15">
        <f t="shared" si="10"/>
        <v>84.4399999999996</v>
      </c>
      <c r="X26" s="15">
        <f t="shared" si="10"/>
        <v>84.4399999999996</v>
      </c>
      <c r="Y26" s="15">
        <f t="shared" si="10"/>
        <v>4017.4399999999996</v>
      </c>
      <c r="Z26" s="15">
        <f t="shared" si="10"/>
        <v>84.4399999999996</v>
      </c>
      <c r="AA26" s="15">
        <f t="shared" si="10"/>
        <v>84.4399999999996</v>
      </c>
      <c r="AB26" s="15">
        <f t="shared" si="10"/>
        <v>84.4399999999996</v>
      </c>
      <c r="AC26" s="15">
        <f t="shared" si="10"/>
        <v>673.4399999999996</v>
      </c>
      <c r="AD26" s="15">
        <f t="shared" si="10"/>
        <v>84.4399999999996</v>
      </c>
      <c r="AE26" s="15">
        <f t="shared" si="10"/>
        <v>84.4399999999996</v>
      </c>
      <c r="AF26" s="15">
        <f t="shared" si="10"/>
        <v>84.4399999999996</v>
      </c>
      <c r="AG26" s="15">
        <f t="shared" si="10"/>
        <v>84.4399999999996</v>
      </c>
    </row>
    <row r="27" spans="1:35" s="95" customFormat="1">
      <c r="A27" s="94"/>
      <c r="B27" s="102" t="s">
        <v>189</v>
      </c>
      <c r="C27" s="117">
        <f t="shared" si="5"/>
        <v>8027.1102617474453</v>
      </c>
      <c r="D27" s="19">
        <f>SUM(D$14:D$15)</f>
        <v>0</v>
      </c>
      <c r="E27" s="19">
        <f t="shared" ref="E27:AG27" si="11">SUM(E$14:E$15)</f>
        <v>0</v>
      </c>
      <c r="F27" s="19">
        <f t="shared" si="11"/>
        <v>501</v>
      </c>
      <c r="G27" s="19">
        <f t="shared" si="11"/>
        <v>501</v>
      </c>
      <c r="H27" s="19">
        <f t="shared" si="11"/>
        <v>501</v>
      </c>
      <c r="I27" s="19">
        <f t="shared" si="11"/>
        <v>501</v>
      </c>
      <c r="J27" s="19">
        <f t="shared" si="11"/>
        <v>501</v>
      </c>
      <c r="K27" s="19">
        <f t="shared" si="11"/>
        <v>501</v>
      </c>
      <c r="L27" s="19">
        <f t="shared" si="11"/>
        <v>501</v>
      </c>
      <c r="M27" s="19">
        <f t="shared" si="11"/>
        <v>501</v>
      </c>
      <c r="N27" s="19">
        <f t="shared" si="11"/>
        <v>501</v>
      </c>
      <c r="O27" s="19">
        <f t="shared" si="11"/>
        <v>501</v>
      </c>
      <c r="P27" s="19">
        <f t="shared" si="11"/>
        <v>501</v>
      </c>
      <c r="Q27" s="19">
        <f t="shared" si="11"/>
        <v>501</v>
      </c>
      <c r="R27" s="19">
        <f t="shared" si="11"/>
        <v>501</v>
      </c>
      <c r="S27" s="19">
        <f t="shared" si="11"/>
        <v>501</v>
      </c>
      <c r="T27" s="19">
        <f t="shared" si="11"/>
        <v>501</v>
      </c>
      <c r="U27" s="19">
        <f t="shared" si="11"/>
        <v>501</v>
      </c>
      <c r="V27" s="19">
        <f t="shared" si="11"/>
        <v>501</v>
      </c>
      <c r="W27" s="19">
        <f t="shared" si="11"/>
        <v>501</v>
      </c>
      <c r="X27" s="19">
        <f t="shared" si="11"/>
        <v>501</v>
      </c>
      <c r="Y27" s="19">
        <f t="shared" si="11"/>
        <v>501</v>
      </c>
      <c r="Z27" s="19">
        <f t="shared" si="11"/>
        <v>501</v>
      </c>
      <c r="AA27" s="19">
        <f t="shared" si="11"/>
        <v>501</v>
      </c>
      <c r="AB27" s="19">
        <f t="shared" si="11"/>
        <v>501</v>
      </c>
      <c r="AC27" s="19">
        <f t="shared" si="11"/>
        <v>501</v>
      </c>
      <c r="AD27" s="19">
        <f t="shared" si="11"/>
        <v>501</v>
      </c>
      <c r="AE27" s="19">
        <f t="shared" si="11"/>
        <v>501</v>
      </c>
      <c r="AF27" s="19">
        <f t="shared" si="11"/>
        <v>501</v>
      </c>
      <c r="AG27" s="19">
        <f t="shared" si="11"/>
        <v>501</v>
      </c>
    </row>
    <row r="28" spans="1:35" s="95" customFormat="1">
      <c r="A28" s="94"/>
      <c r="B28" s="102" t="s">
        <v>190</v>
      </c>
      <c r="C28" s="117">
        <f>D28+NPV(4%,E28:AG28)</f>
        <v>11.207683090397142</v>
      </c>
      <c r="D28" s="19">
        <f>D$13</f>
        <v>0</v>
      </c>
      <c r="E28" s="19">
        <f t="shared" ref="E28:AG28" si="12">E$13</f>
        <v>0</v>
      </c>
      <c r="F28" s="19">
        <f t="shared" si="12"/>
        <v>0</v>
      </c>
      <c r="G28" s="19">
        <f t="shared" si="12"/>
        <v>0</v>
      </c>
      <c r="H28" s="19">
        <f t="shared" si="12"/>
        <v>0</v>
      </c>
      <c r="I28" s="19">
        <f t="shared" si="12"/>
        <v>0</v>
      </c>
      <c r="J28" s="19">
        <f t="shared" si="12"/>
        <v>0</v>
      </c>
      <c r="K28" s="19">
        <f t="shared" si="12"/>
        <v>0</v>
      </c>
      <c r="L28" s="19">
        <f t="shared" si="12"/>
        <v>0</v>
      </c>
      <c r="M28" s="19">
        <f t="shared" si="12"/>
        <v>0</v>
      </c>
      <c r="N28" s="19">
        <f t="shared" si="12"/>
        <v>0</v>
      </c>
      <c r="O28" s="19">
        <f t="shared" si="12"/>
        <v>0</v>
      </c>
      <c r="P28" s="19">
        <f t="shared" si="12"/>
        <v>0</v>
      </c>
      <c r="Q28" s="19">
        <f t="shared" si="12"/>
        <v>0</v>
      </c>
      <c r="R28" s="19">
        <f t="shared" si="12"/>
        <v>0</v>
      </c>
      <c r="S28" s="19">
        <f t="shared" si="12"/>
        <v>0</v>
      </c>
      <c r="T28" s="19">
        <f t="shared" si="12"/>
        <v>0</v>
      </c>
      <c r="U28" s="19">
        <f t="shared" si="12"/>
        <v>0</v>
      </c>
      <c r="V28" s="19">
        <f t="shared" si="12"/>
        <v>0</v>
      </c>
      <c r="W28" s="19">
        <f t="shared" si="12"/>
        <v>0</v>
      </c>
      <c r="X28" s="19">
        <f t="shared" si="12"/>
        <v>0</v>
      </c>
      <c r="Y28" s="19">
        <f t="shared" si="12"/>
        <v>0</v>
      </c>
      <c r="Z28" s="19">
        <f t="shared" si="12"/>
        <v>0</v>
      </c>
      <c r="AA28" s="19">
        <f t="shared" si="12"/>
        <v>0</v>
      </c>
      <c r="AB28" s="19">
        <f t="shared" si="12"/>
        <v>0</v>
      </c>
      <c r="AC28" s="19">
        <f t="shared" si="12"/>
        <v>0</v>
      </c>
      <c r="AD28" s="19">
        <f t="shared" si="12"/>
        <v>0</v>
      </c>
      <c r="AE28" s="19">
        <f t="shared" si="12"/>
        <v>0</v>
      </c>
      <c r="AF28" s="19">
        <f t="shared" si="12"/>
        <v>0</v>
      </c>
      <c r="AG28" s="19">
        <f t="shared" si="12"/>
        <v>34.952857142857567</v>
      </c>
    </row>
    <row r="29" spans="1:35" s="95" customFormat="1">
      <c r="A29" s="94"/>
      <c r="B29" s="107" t="s">
        <v>144</v>
      </c>
      <c r="C29" s="118">
        <f t="shared" si="5"/>
        <v>8038.3179448378432</v>
      </c>
      <c r="D29" s="15">
        <f>SUM(D27:D28)</f>
        <v>0</v>
      </c>
      <c r="E29" s="15">
        <f t="shared" ref="E29:AG29" si="13">SUM(E27:E28)</f>
        <v>0</v>
      </c>
      <c r="F29" s="15">
        <f t="shared" si="13"/>
        <v>501</v>
      </c>
      <c r="G29" s="15">
        <f t="shared" si="13"/>
        <v>501</v>
      </c>
      <c r="H29" s="15">
        <f t="shared" si="13"/>
        <v>501</v>
      </c>
      <c r="I29" s="15">
        <f t="shared" si="13"/>
        <v>501</v>
      </c>
      <c r="J29" s="15">
        <f t="shared" si="13"/>
        <v>501</v>
      </c>
      <c r="K29" s="15">
        <f t="shared" si="13"/>
        <v>501</v>
      </c>
      <c r="L29" s="15">
        <f t="shared" si="13"/>
        <v>501</v>
      </c>
      <c r="M29" s="15">
        <f t="shared" si="13"/>
        <v>501</v>
      </c>
      <c r="N29" s="15">
        <f t="shared" si="13"/>
        <v>501</v>
      </c>
      <c r="O29" s="15">
        <f t="shared" si="13"/>
        <v>501</v>
      </c>
      <c r="P29" s="15">
        <f t="shared" si="13"/>
        <v>501</v>
      </c>
      <c r="Q29" s="15">
        <f t="shared" si="13"/>
        <v>501</v>
      </c>
      <c r="R29" s="15">
        <f t="shared" si="13"/>
        <v>501</v>
      </c>
      <c r="S29" s="15">
        <f t="shared" si="13"/>
        <v>501</v>
      </c>
      <c r="T29" s="15">
        <f t="shared" si="13"/>
        <v>501</v>
      </c>
      <c r="U29" s="15">
        <f t="shared" si="13"/>
        <v>501</v>
      </c>
      <c r="V29" s="15">
        <f t="shared" si="13"/>
        <v>501</v>
      </c>
      <c r="W29" s="15">
        <f t="shared" si="13"/>
        <v>501</v>
      </c>
      <c r="X29" s="15">
        <f t="shared" si="13"/>
        <v>501</v>
      </c>
      <c r="Y29" s="15">
        <f t="shared" si="13"/>
        <v>501</v>
      </c>
      <c r="Z29" s="15">
        <f t="shared" si="13"/>
        <v>501</v>
      </c>
      <c r="AA29" s="15">
        <f t="shared" si="13"/>
        <v>501</v>
      </c>
      <c r="AB29" s="15">
        <f t="shared" si="13"/>
        <v>501</v>
      </c>
      <c r="AC29" s="15">
        <f t="shared" si="13"/>
        <v>501</v>
      </c>
      <c r="AD29" s="15">
        <f t="shared" si="13"/>
        <v>501</v>
      </c>
      <c r="AE29" s="15">
        <f t="shared" si="13"/>
        <v>501</v>
      </c>
      <c r="AF29" s="15">
        <f t="shared" si="13"/>
        <v>501</v>
      </c>
      <c r="AG29" s="15">
        <f t="shared" si="13"/>
        <v>535.95285714285751</v>
      </c>
    </row>
    <row r="30" spans="1:35" s="95" customFormat="1" ht="21">
      <c r="A30" s="94"/>
      <c r="B30" s="108" t="s">
        <v>200</v>
      </c>
      <c r="C30" s="16">
        <f t="shared" si="5"/>
        <v>-8534.8497985017493</v>
      </c>
      <c r="D30" s="101">
        <f>D29-D26</f>
        <v>-3206.085</v>
      </c>
      <c r="E30" s="101">
        <f t="shared" ref="E30:AG30" si="14">E29-E26</f>
        <v>-6533.915</v>
      </c>
      <c r="F30" s="101">
        <f t="shared" si="14"/>
        <v>416.5600000000004</v>
      </c>
      <c r="G30" s="101">
        <f t="shared" si="14"/>
        <v>416.5600000000004</v>
      </c>
      <c r="H30" s="101">
        <f t="shared" si="14"/>
        <v>416.5600000000004</v>
      </c>
      <c r="I30" s="101">
        <f t="shared" si="14"/>
        <v>416.5600000000004</v>
      </c>
      <c r="J30" s="101">
        <f t="shared" si="14"/>
        <v>416.5600000000004</v>
      </c>
      <c r="K30" s="101">
        <f t="shared" si="14"/>
        <v>416.5600000000004</v>
      </c>
      <c r="L30" s="101">
        <f t="shared" si="14"/>
        <v>416.5600000000004</v>
      </c>
      <c r="M30" s="101">
        <f t="shared" si="14"/>
        <v>416.5600000000004</v>
      </c>
      <c r="N30" s="101">
        <f t="shared" si="14"/>
        <v>416.5600000000004</v>
      </c>
      <c r="O30" s="101">
        <f t="shared" si="14"/>
        <v>-3516.4399999999996</v>
      </c>
      <c r="P30" s="101">
        <f t="shared" si="14"/>
        <v>416.5600000000004</v>
      </c>
      <c r="Q30" s="101">
        <f t="shared" si="14"/>
        <v>-172.4399999999996</v>
      </c>
      <c r="R30" s="101">
        <f t="shared" si="14"/>
        <v>416.5600000000004</v>
      </c>
      <c r="S30" s="101">
        <f t="shared" si="14"/>
        <v>416.5600000000004</v>
      </c>
      <c r="T30" s="101">
        <f t="shared" si="14"/>
        <v>-1224.4399999999996</v>
      </c>
      <c r="U30" s="101">
        <f t="shared" si="14"/>
        <v>416.5600000000004</v>
      </c>
      <c r="V30" s="101">
        <f t="shared" si="14"/>
        <v>416.5600000000004</v>
      </c>
      <c r="W30" s="101">
        <f t="shared" si="14"/>
        <v>416.5600000000004</v>
      </c>
      <c r="X30" s="101">
        <f t="shared" si="14"/>
        <v>416.5600000000004</v>
      </c>
      <c r="Y30" s="101">
        <f t="shared" si="14"/>
        <v>-3516.4399999999996</v>
      </c>
      <c r="Z30" s="101">
        <f t="shared" si="14"/>
        <v>416.5600000000004</v>
      </c>
      <c r="AA30" s="101">
        <f t="shared" si="14"/>
        <v>416.5600000000004</v>
      </c>
      <c r="AB30" s="101">
        <f t="shared" si="14"/>
        <v>416.5600000000004</v>
      </c>
      <c r="AC30" s="101">
        <f t="shared" si="14"/>
        <v>-172.4399999999996</v>
      </c>
      <c r="AD30" s="101">
        <f t="shared" si="14"/>
        <v>416.5600000000004</v>
      </c>
      <c r="AE30" s="101">
        <f t="shared" si="14"/>
        <v>416.5600000000004</v>
      </c>
      <c r="AF30" s="101">
        <f t="shared" si="14"/>
        <v>416.5600000000004</v>
      </c>
      <c r="AG30" s="101">
        <f t="shared" si="14"/>
        <v>451.51285714285791</v>
      </c>
    </row>
    <row r="31" spans="1:35" s="95" customFormat="1" ht="21" customHeight="1">
      <c r="A31" s="94"/>
      <c r="B31" s="107" t="s">
        <v>201</v>
      </c>
      <c r="C31" s="118">
        <f>D30+NPV(4%,E30:AG30)</f>
        <v>-8534.8497985017493</v>
      </c>
      <c r="D31" s="269" t="s">
        <v>142</v>
      </c>
      <c r="E31" s="269"/>
      <c r="F31" s="269"/>
      <c r="G31" s="94"/>
      <c r="H31" s="9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5" s="95" customFormat="1" ht="21" customHeight="1">
      <c r="A32" s="94"/>
      <c r="B32" s="107" t="s">
        <v>202</v>
      </c>
      <c r="C32" s="119">
        <f>IRR(D30:AG30,-0.1)</f>
        <v>-8.712764195442875E-2</v>
      </c>
      <c r="D32" s="269" t="s">
        <v>141</v>
      </c>
      <c r="E32" s="269"/>
      <c r="F32" s="269"/>
      <c r="G32" s="94"/>
      <c r="H32" s="99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95" customFormat="1">
      <c r="A33" s="94"/>
      <c r="B33" s="107"/>
      <c r="C33" s="18"/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95" customFormat="1" ht="21" customHeight="1">
      <c r="A34" s="94"/>
      <c r="B34" s="148" t="s">
        <v>243</v>
      </c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>
      <c r="B35" s="265" t="s">
        <v>184</v>
      </c>
      <c r="C35" s="267" t="s">
        <v>185</v>
      </c>
      <c r="D35" s="90" t="s">
        <v>1</v>
      </c>
      <c r="E35" s="90" t="s">
        <v>55</v>
      </c>
      <c r="F35" s="90" t="s">
        <v>2</v>
      </c>
      <c r="G35" s="90" t="s">
        <v>3</v>
      </c>
      <c r="H35" s="90" t="s">
        <v>4</v>
      </c>
      <c r="I35" s="90" t="s">
        <v>5</v>
      </c>
      <c r="J35" s="90" t="s">
        <v>6</v>
      </c>
      <c r="K35" s="90" t="s">
        <v>7</v>
      </c>
      <c r="L35" s="90" t="s">
        <v>8</v>
      </c>
      <c r="M35" s="90" t="s">
        <v>9</v>
      </c>
      <c r="N35" s="90" t="s">
        <v>10</v>
      </c>
      <c r="O35" s="90" t="s">
        <v>11</v>
      </c>
      <c r="P35" s="90" t="s">
        <v>12</v>
      </c>
      <c r="Q35" s="90" t="s">
        <v>13</v>
      </c>
      <c r="R35" s="90" t="s">
        <v>14</v>
      </c>
      <c r="S35" s="90" t="s">
        <v>15</v>
      </c>
      <c r="T35" s="90" t="s">
        <v>16</v>
      </c>
      <c r="U35" s="90" t="s">
        <v>17</v>
      </c>
      <c r="V35" s="90" t="s">
        <v>18</v>
      </c>
      <c r="W35" s="90" t="s">
        <v>19</v>
      </c>
      <c r="X35" s="90" t="s">
        <v>20</v>
      </c>
      <c r="Y35" s="90" t="s">
        <v>21</v>
      </c>
      <c r="Z35" s="90" t="s">
        <v>22</v>
      </c>
      <c r="AA35" s="90" t="s">
        <v>23</v>
      </c>
      <c r="AB35" s="90" t="s">
        <v>24</v>
      </c>
      <c r="AC35" s="90" t="s">
        <v>25</v>
      </c>
      <c r="AD35" s="90" t="s">
        <v>26</v>
      </c>
      <c r="AE35" s="90" t="s">
        <v>27</v>
      </c>
      <c r="AF35" s="90" t="s">
        <v>28</v>
      </c>
      <c r="AG35" s="90" t="s">
        <v>29</v>
      </c>
    </row>
    <row r="36" spans="1:33">
      <c r="B36" s="266"/>
      <c r="C36" s="268"/>
      <c r="D36" s="100">
        <f>Beruházás_PE!C$38</f>
        <v>2018</v>
      </c>
      <c r="E36" s="100">
        <f>Beruházás_PE!D$38</f>
        <v>2019</v>
      </c>
      <c r="F36" s="100">
        <f>Beruházás_PE!E$38</f>
        <v>2020</v>
      </c>
      <c r="G36" s="100">
        <f>Beruházás_PE!F$38</f>
        <v>2021</v>
      </c>
      <c r="H36" s="100">
        <f>Beruházás_PE!G$38</f>
        <v>2022</v>
      </c>
      <c r="I36" s="100">
        <f>Beruházás_PE!H$38</f>
        <v>2023</v>
      </c>
      <c r="J36" s="100">
        <f>Beruházás_PE!I$38</f>
        <v>2024</v>
      </c>
      <c r="K36" s="100">
        <f>Beruházás_PE!J$38</f>
        <v>2025</v>
      </c>
      <c r="L36" s="100">
        <f>Beruházás_PE!K$38</f>
        <v>2026</v>
      </c>
      <c r="M36" s="100">
        <f>Beruházás_PE!L$38</f>
        <v>2027</v>
      </c>
      <c r="N36" s="100">
        <f>Beruházás_PE!M$38</f>
        <v>2028</v>
      </c>
      <c r="O36" s="100">
        <f>Beruházás_PE!N$38</f>
        <v>2029</v>
      </c>
      <c r="P36" s="100">
        <f>Beruházás_PE!O$38</f>
        <v>2030</v>
      </c>
      <c r="Q36" s="100">
        <f>Beruházás_PE!P$38</f>
        <v>2031</v>
      </c>
      <c r="R36" s="100">
        <f>Beruházás_PE!Q$38</f>
        <v>2032</v>
      </c>
      <c r="S36" s="100">
        <f>Beruházás_PE!R$38</f>
        <v>2033</v>
      </c>
      <c r="T36" s="100">
        <f>Beruházás_PE!S$38</f>
        <v>2034</v>
      </c>
      <c r="U36" s="100">
        <f>Beruházás_PE!T$38</f>
        <v>2035</v>
      </c>
      <c r="V36" s="100">
        <f>Beruházás_PE!U$38</f>
        <v>2036</v>
      </c>
      <c r="W36" s="100">
        <f>Beruházás_PE!V$38</f>
        <v>2037</v>
      </c>
      <c r="X36" s="100">
        <f>Beruházás_PE!W$38</f>
        <v>2038</v>
      </c>
      <c r="Y36" s="100">
        <f>Beruházás_PE!X$38</f>
        <v>2039</v>
      </c>
      <c r="Z36" s="100">
        <f>Beruházás_PE!Y$38</f>
        <v>2040</v>
      </c>
      <c r="AA36" s="100">
        <f>Beruházás_PE!Z$38</f>
        <v>2041</v>
      </c>
      <c r="AB36" s="100">
        <f>Beruházás_PE!AA$38</f>
        <v>2042</v>
      </c>
      <c r="AC36" s="100">
        <f>Beruházás_PE!AB$38</f>
        <v>2043</v>
      </c>
      <c r="AD36" s="100">
        <f>Beruházás_PE!AC$38</f>
        <v>2044</v>
      </c>
      <c r="AE36" s="100">
        <f>Beruházás_PE!AD$38</f>
        <v>2045</v>
      </c>
      <c r="AF36" s="100">
        <f>Beruházás_PE!AE$38</f>
        <v>2046</v>
      </c>
      <c r="AG36" s="100">
        <f>Beruházás_PE!AF$38</f>
        <v>2047</v>
      </c>
    </row>
    <row r="37" spans="1:33" s="95" customFormat="1" ht="21">
      <c r="A37" s="94"/>
      <c r="B37" s="102" t="s">
        <v>267</v>
      </c>
      <c r="C37" s="117">
        <f t="shared" ref="C37:C46" si="15">D37+NPV(4%,E37:AG37)</f>
        <v>1352.9125558921185</v>
      </c>
      <c r="D37" s="19">
        <f>D$9</f>
        <v>0</v>
      </c>
      <c r="E37" s="19">
        <f t="shared" ref="E37:AG37" si="16">E$9</f>
        <v>0</v>
      </c>
      <c r="F37" s="19">
        <f t="shared" si="16"/>
        <v>84.4399999999996</v>
      </c>
      <c r="G37" s="19">
        <f t="shared" si="16"/>
        <v>84.4399999999996</v>
      </c>
      <c r="H37" s="19">
        <f t="shared" si="16"/>
        <v>84.4399999999996</v>
      </c>
      <c r="I37" s="19">
        <f t="shared" si="16"/>
        <v>84.4399999999996</v>
      </c>
      <c r="J37" s="19">
        <f t="shared" si="16"/>
        <v>84.4399999999996</v>
      </c>
      <c r="K37" s="19">
        <f t="shared" si="16"/>
        <v>84.4399999999996</v>
      </c>
      <c r="L37" s="19">
        <f t="shared" si="16"/>
        <v>84.4399999999996</v>
      </c>
      <c r="M37" s="19">
        <f t="shared" si="16"/>
        <v>84.4399999999996</v>
      </c>
      <c r="N37" s="19">
        <f t="shared" si="16"/>
        <v>84.4399999999996</v>
      </c>
      <c r="O37" s="19">
        <f t="shared" si="16"/>
        <v>84.4399999999996</v>
      </c>
      <c r="P37" s="19">
        <f t="shared" si="16"/>
        <v>84.4399999999996</v>
      </c>
      <c r="Q37" s="19">
        <f t="shared" si="16"/>
        <v>84.4399999999996</v>
      </c>
      <c r="R37" s="19">
        <f t="shared" si="16"/>
        <v>84.4399999999996</v>
      </c>
      <c r="S37" s="19">
        <f t="shared" si="16"/>
        <v>84.4399999999996</v>
      </c>
      <c r="T37" s="19">
        <f t="shared" si="16"/>
        <v>84.4399999999996</v>
      </c>
      <c r="U37" s="19">
        <f t="shared" si="16"/>
        <v>84.4399999999996</v>
      </c>
      <c r="V37" s="19">
        <f t="shared" si="16"/>
        <v>84.4399999999996</v>
      </c>
      <c r="W37" s="19">
        <f t="shared" si="16"/>
        <v>84.4399999999996</v>
      </c>
      <c r="X37" s="19">
        <f t="shared" si="16"/>
        <v>84.4399999999996</v>
      </c>
      <c r="Y37" s="19">
        <f t="shared" si="16"/>
        <v>84.4399999999996</v>
      </c>
      <c r="Z37" s="19">
        <f t="shared" si="16"/>
        <v>84.4399999999996</v>
      </c>
      <c r="AA37" s="19">
        <f t="shared" si="16"/>
        <v>84.4399999999996</v>
      </c>
      <c r="AB37" s="19">
        <f t="shared" si="16"/>
        <v>84.4399999999996</v>
      </c>
      <c r="AC37" s="19">
        <f t="shared" si="16"/>
        <v>84.4399999999996</v>
      </c>
      <c r="AD37" s="19">
        <f t="shared" si="16"/>
        <v>84.4399999999996</v>
      </c>
      <c r="AE37" s="19">
        <f t="shared" si="16"/>
        <v>84.4399999999996</v>
      </c>
      <c r="AF37" s="19">
        <f t="shared" si="16"/>
        <v>84.4399999999996</v>
      </c>
      <c r="AG37" s="19">
        <f t="shared" si="16"/>
        <v>84.4399999999996</v>
      </c>
    </row>
    <row r="38" spans="1:33" s="95" customFormat="1">
      <c r="A38" s="94"/>
      <c r="B38" s="109" t="s">
        <v>140</v>
      </c>
      <c r="C38" s="120">
        <f t="shared" si="15"/>
        <v>5731.5596105244013</v>
      </c>
      <c r="D38" s="19">
        <f>D$10</f>
        <v>0</v>
      </c>
      <c r="E38" s="19">
        <f t="shared" ref="E38:AG38" si="17">E$10</f>
        <v>0</v>
      </c>
      <c r="F38" s="19">
        <f t="shared" si="17"/>
        <v>0</v>
      </c>
      <c r="G38" s="19">
        <f t="shared" si="17"/>
        <v>0</v>
      </c>
      <c r="H38" s="19">
        <f t="shared" si="17"/>
        <v>0</v>
      </c>
      <c r="I38" s="19">
        <f t="shared" si="17"/>
        <v>0</v>
      </c>
      <c r="J38" s="19">
        <f t="shared" si="17"/>
        <v>0</v>
      </c>
      <c r="K38" s="19">
        <f t="shared" si="17"/>
        <v>0</v>
      </c>
      <c r="L38" s="19">
        <f t="shared" si="17"/>
        <v>0</v>
      </c>
      <c r="M38" s="19">
        <f t="shared" si="17"/>
        <v>0</v>
      </c>
      <c r="N38" s="19">
        <f t="shared" si="17"/>
        <v>0</v>
      </c>
      <c r="O38" s="19">
        <f t="shared" si="17"/>
        <v>3933</v>
      </c>
      <c r="P38" s="19">
        <f t="shared" si="17"/>
        <v>0</v>
      </c>
      <c r="Q38" s="19">
        <f t="shared" si="17"/>
        <v>589</v>
      </c>
      <c r="R38" s="19">
        <f t="shared" si="17"/>
        <v>0</v>
      </c>
      <c r="S38" s="19">
        <f t="shared" si="17"/>
        <v>0</v>
      </c>
      <c r="T38" s="19">
        <f t="shared" si="17"/>
        <v>1641</v>
      </c>
      <c r="U38" s="19">
        <f t="shared" si="17"/>
        <v>0</v>
      </c>
      <c r="V38" s="19">
        <f t="shared" si="17"/>
        <v>0</v>
      </c>
      <c r="W38" s="19">
        <f t="shared" si="17"/>
        <v>0</v>
      </c>
      <c r="X38" s="19">
        <f t="shared" si="17"/>
        <v>0</v>
      </c>
      <c r="Y38" s="19">
        <f t="shared" si="17"/>
        <v>3933</v>
      </c>
      <c r="Z38" s="19">
        <f t="shared" si="17"/>
        <v>0</v>
      </c>
      <c r="AA38" s="19">
        <f t="shared" si="17"/>
        <v>0</v>
      </c>
      <c r="AB38" s="19">
        <f t="shared" si="17"/>
        <v>0</v>
      </c>
      <c r="AC38" s="19">
        <f t="shared" si="17"/>
        <v>589</v>
      </c>
      <c r="AD38" s="19">
        <f t="shared" si="17"/>
        <v>0</v>
      </c>
      <c r="AE38" s="19">
        <f t="shared" si="17"/>
        <v>0</v>
      </c>
      <c r="AF38" s="19">
        <f t="shared" si="17"/>
        <v>0</v>
      </c>
      <c r="AG38" s="19">
        <f t="shared" si="17"/>
        <v>0</v>
      </c>
    </row>
    <row r="39" spans="1:33" s="95" customFormat="1">
      <c r="A39" s="94"/>
      <c r="B39" s="110" t="s">
        <v>186</v>
      </c>
      <c r="C39" s="120">
        <f t="shared" si="15"/>
        <v>0</v>
      </c>
      <c r="D39" s="19">
        <f>D$11</f>
        <v>0</v>
      </c>
      <c r="E39" s="19">
        <f t="shared" ref="E39:AG39" si="18">E$11</f>
        <v>0</v>
      </c>
      <c r="F39" s="19">
        <f t="shared" si="18"/>
        <v>0</v>
      </c>
      <c r="G39" s="19">
        <f t="shared" si="18"/>
        <v>0</v>
      </c>
      <c r="H39" s="19">
        <f t="shared" si="18"/>
        <v>0</v>
      </c>
      <c r="I39" s="19">
        <f t="shared" si="18"/>
        <v>0</v>
      </c>
      <c r="J39" s="19">
        <f t="shared" si="18"/>
        <v>0</v>
      </c>
      <c r="K39" s="19">
        <f t="shared" si="18"/>
        <v>0</v>
      </c>
      <c r="L39" s="19">
        <f t="shared" si="18"/>
        <v>0</v>
      </c>
      <c r="M39" s="19">
        <f t="shared" si="18"/>
        <v>0</v>
      </c>
      <c r="N39" s="19">
        <f t="shared" si="18"/>
        <v>0</v>
      </c>
      <c r="O39" s="19">
        <f t="shared" si="18"/>
        <v>0</v>
      </c>
      <c r="P39" s="19">
        <f t="shared" si="18"/>
        <v>0</v>
      </c>
      <c r="Q39" s="19">
        <f t="shared" si="18"/>
        <v>0</v>
      </c>
      <c r="R39" s="19">
        <f t="shared" si="18"/>
        <v>0</v>
      </c>
      <c r="S39" s="19">
        <f t="shared" si="18"/>
        <v>0</v>
      </c>
      <c r="T39" s="19">
        <f t="shared" si="18"/>
        <v>0</v>
      </c>
      <c r="U39" s="19">
        <f t="shared" si="18"/>
        <v>0</v>
      </c>
      <c r="V39" s="19">
        <f t="shared" si="18"/>
        <v>0</v>
      </c>
      <c r="W39" s="19">
        <f t="shared" si="18"/>
        <v>0</v>
      </c>
      <c r="X39" s="19">
        <f t="shared" si="18"/>
        <v>0</v>
      </c>
      <c r="Y39" s="19">
        <f t="shared" si="18"/>
        <v>0</v>
      </c>
      <c r="Z39" s="19">
        <f t="shared" si="18"/>
        <v>0</v>
      </c>
      <c r="AA39" s="19">
        <f t="shared" si="18"/>
        <v>0</v>
      </c>
      <c r="AB39" s="19">
        <f t="shared" si="18"/>
        <v>0</v>
      </c>
      <c r="AC39" s="19">
        <f t="shared" si="18"/>
        <v>0</v>
      </c>
      <c r="AD39" s="19">
        <f t="shared" si="18"/>
        <v>0</v>
      </c>
      <c r="AE39" s="19">
        <f t="shared" si="18"/>
        <v>0</v>
      </c>
      <c r="AF39" s="19">
        <f t="shared" si="18"/>
        <v>0</v>
      </c>
      <c r="AG39" s="19">
        <f t="shared" si="18"/>
        <v>0</v>
      </c>
    </row>
    <row r="40" spans="1:33" s="95" customFormat="1">
      <c r="A40" s="94"/>
      <c r="B40" s="110" t="s">
        <v>203</v>
      </c>
      <c r="C40" s="120">
        <f t="shared" si="15"/>
        <v>0</v>
      </c>
      <c r="D40" s="19">
        <f>D$12</f>
        <v>0</v>
      </c>
      <c r="E40" s="19">
        <f t="shared" ref="E40:AG40" si="19">E$12</f>
        <v>0</v>
      </c>
      <c r="F40" s="19">
        <f t="shared" si="19"/>
        <v>0</v>
      </c>
      <c r="G40" s="19">
        <f t="shared" si="19"/>
        <v>0</v>
      </c>
      <c r="H40" s="19">
        <f t="shared" si="19"/>
        <v>0</v>
      </c>
      <c r="I40" s="19">
        <f t="shared" si="19"/>
        <v>0</v>
      </c>
      <c r="J40" s="19">
        <f t="shared" si="19"/>
        <v>0</v>
      </c>
      <c r="K40" s="19">
        <f t="shared" si="19"/>
        <v>0</v>
      </c>
      <c r="L40" s="19">
        <f t="shared" si="19"/>
        <v>0</v>
      </c>
      <c r="M40" s="19">
        <f t="shared" si="19"/>
        <v>0</v>
      </c>
      <c r="N40" s="19">
        <f t="shared" si="19"/>
        <v>0</v>
      </c>
      <c r="O40" s="19">
        <f t="shared" si="19"/>
        <v>0</v>
      </c>
      <c r="P40" s="19">
        <f t="shared" si="19"/>
        <v>0</v>
      </c>
      <c r="Q40" s="19">
        <f t="shared" si="19"/>
        <v>0</v>
      </c>
      <c r="R40" s="19">
        <f t="shared" si="19"/>
        <v>0</v>
      </c>
      <c r="S40" s="19">
        <f t="shared" si="19"/>
        <v>0</v>
      </c>
      <c r="T40" s="19">
        <f t="shared" si="19"/>
        <v>0</v>
      </c>
      <c r="U40" s="19">
        <f t="shared" si="19"/>
        <v>0</v>
      </c>
      <c r="V40" s="19">
        <f t="shared" si="19"/>
        <v>0</v>
      </c>
      <c r="W40" s="19">
        <f t="shared" si="19"/>
        <v>0</v>
      </c>
      <c r="X40" s="19">
        <f t="shared" si="19"/>
        <v>0</v>
      </c>
      <c r="Y40" s="19">
        <f t="shared" si="19"/>
        <v>0</v>
      </c>
      <c r="Z40" s="19">
        <f t="shared" si="19"/>
        <v>0</v>
      </c>
      <c r="AA40" s="19">
        <f t="shared" si="19"/>
        <v>0</v>
      </c>
      <c r="AB40" s="19">
        <f t="shared" si="19"/>
        <v>0</v>
      </c>
      <c r="AC40" s="19">
        <f t="shared" si="19"/>
        <v>0</v>
      </c>
      <c r="AD40" s="19">
        <f t="shared" si="19"/>
        <v>0</v>
      </c>
      <c r="AE40" s="19">
        <f t="shared" si="19"/>
        <v>0</v>
      </c>
      <c r="AF40" s="19">
        <f t="shared" si="19"/>
        <v>0</v>
      </c>
      <c r="AG40" s="19">
        <f t="shared" si="19"/>
        <v>0</v>
      </c>
    </row>
    <row r="41" spans="1:33" s="95" customFormat="1">
      <c r="B41" s="109" t="s">
        <v>204</v>
      </c>
      <c r="C41" s="120">
        <f>D41+NPV(4%,E41:AG41)</f>
        <v>2234.0732743590306</v>
      </c>
      <c r="D41" s="20">
        <f>D$8*MIN(Támogatás!$B$19,Támogatás!$B$21)*15%+D$8*(1-MIN(Támogatás!$B$19,Támogatás!$B$21))</f>
        <v>754.85916433479019</v>
      </c>
      <c r="E41" s="20">
        <f>E$8*MIN(Támogatás!$B$19,Támogatás!$B$21)*15%+E$8*(1-MIN(Támogatás!$B$19,Támogatás!$B$21))</f>
        <v>1538.3826744252101</v>
      </c>
      <c r="F41" s="20">
        <f>F$8*MIN(Támogatás!$B$19,Támogatás!$B$21)*15%+F$8*(1-MIN(Támogatás!$B$19,Támogatás!$B$21))</f>
        <v>0</v>
      </c>
      <c r="G41" s="20">
        <f>G$8*MIN(Támogatás!$B$19,Támogatás!$B$21)*15%+G$8*(1-MIN(Támogatás!$B$19,Támogatás!$B$21))</f>
        <v>0</v>
      </c>
      <c r="H41" s="20">
        <f>H$8*MIN(Támogatás!$B$19,Támogatás!$B$21)*15%+H$8*(1-MIN(Támogatás!$B$19,Támogatás!$B$21))</f>
        <v>0</v>
      </c>
      <c r="I41" s="20">
        <f>I$8*MIN(Támogatás!$B$19,Támogatás!$B$21)*15%+I$8*(1-MIN(Támogatás!$B$19,Támogatás!$B$21))</f>
        <v>0</v>
      </c>
      <c r="J41" s="20">
        <f>J$8*MIN(Támogatás!$B$19,Támogatás!$B$21)*15%+J$8*(1-MIN(Támogatás!$B$19,Támogatás!$B$21))</f>
        <v>0</v>
      </c>
      <c r="K41" s="20">
        <f>K$8*MIN(Támogatás!$B$19,Támogatás!$B$21)*15%+K$8*(1-MIN(Támogatás!$B$19,Támogatás!$B$21))</f>
        <v>0</v>
      </c>
      <c r="L41" s="20">
        <f>L$8*MIN(Támogatás!$B$19,Támogatás!$B$21)*15%+L$8*(1-MIN(Támogatás!$B$19,Támogatás!$B$21))</f>
        <v>0</v>
      </c>
      <c r="M41" s="20">
        <f>M$8*MIN(Támogatás!$B$19,Támogatás!$B$21)*15%+M$8*(1-MIN(Támogatás!$B$19,Támogatás!$B$21))</f>
        <v>0</v>
      </c>
      <c r="N41" s="20">
        <f>N$8*MIN(Támogatás!$B$19,Támogatás!$B$21)*15%+N$8*(1-MIN(Támogatás!$B$19,Támogatás!$B$21))</f>
        <v>0</v>
      </c>
      <c r="O41" s="20">
        <f>O$8*MIN(Támogatás!$B$19,Támogatás!$B$21)*15%+O$8*(1-MIN(Támogatás!$B$19,Támogatás!$B$21))</f>
        <v>0</v>
      </c>
      <c r="P41" s="20">
        <f>P$8*MIN(Támogatás!$B$19,Támogatás!$B$21)*15%+P$8*(1-MIN(Támogatás!$B$19,Támogatás!$B$21))</f>
        <v>0</v>
      </c>
      <c r="Q41" s="20">
        <f>Q$8*MIN(Támogatás!$B$19,Támogatás!$B$21)*15%+Q$8*(1-MIN(Támogatás!$B$19,Támogatás!$B$21))</f>
        <v>0</v>
      </c>
      <c r="R41" s="20">
        <f>R$8*MIN(Támogatás!$B$19,Támogatás!$B$21)*15%+R$8*(1-MIN(Támogatás!$B$19,Támogatás!$B$21))</f>
        <v>0</v>
      </c>
      <c r="S41" s="20">
        <f>S$8*MIN(Támogatás!$B$19,Támogatás!$B$21)*15%+S$8*(1-MIN(Támogatás!$B$19,Támogatás!$B$21))</f>
        <v>0</v>
      </c>
      <c r="T41" s="20">
        <f>T$8*MIN(Támogatás!$B$19,Támogatás!$B$21)*15%+T$8*(1-MIN(Támogatás!$B$19,Támogatás!$B$21))</f>
        <v>0</v>
      </c>
      <c r="U41" s="20">
        <f>U$8*MIN(Támogatás!$B$19,Támogatás!$B$21)*15%+U$8*(1-MIN(Támogatás!$B$19,Támogatás!$B$21))</f>
        <v>0</v>
      </c>
      <c r="V41" s="20">
        <f>V$8*MIN(Támogatás!$B$19,Támogatás!$B$21)*15%+V$8*(1-MIN(Támogatás!$B$19,Támogatás!$B$21))</f>
        <v>0</v>
      </c>
      <c r="W41" s="20">
        <f>W$8*MIN(Támogatás!$B$19,Támogatás!$B$21)*15%+W$8*(1-MIN(Támogatás!$B$19,Támogatás!$B$21))</f>
        <v>0</v>
      </c>
      <c r="X41" s="20">
        <f>X$8*MIN(Támogatás!$B$19,Támogatás!$B$21)*15%+X$8*(1-MIN(Támogatás!$B$19,Támogatás!$B$21))</f>
        <v>0</v>
      </c>
      <c r="Y41" s="20">
        <f>Y$8*MIN(Támogatás!$B$19,Támogatás!$B$21)*15%+Y$8*(1-MIN(Támogatás!$B$19,Támogatás!$B$21))</f>
        <v>0</v>
      </c>
      <c r="Z41" s="20">
        <f>Z$8*MIN(Támogatás!$B$19,Támogatás!$B$21)*15%+Z$8*(1-MIN(Támogatás!$B$19,Támogatás!$B$21))</f>
        <v>0</v>
      </c>
      <c r="AA41" s="20">
        <f>AA$8*MIN(Támogatás!$B$19,Támogatás!$B$21)*15%+AA$8*(1-MIN(Támogatás!$B$19,Támogatás!$B$21))</f>
        <v>0</v>
      </c>
      <c r="AB41" s="20">
        <f>AB$8*MIN(Támogatás!$B$19,Támogatás!$B$21)*15%+AB$8*(1-MIN(Támogatás!$B$19,Támogatás!$B$21))</f>
        <v>0</v>
      </c>
      <c r="AC41" s="20">
        <f>AC$8*MIN(Támogatás!$B$19,Támogatás!$B$21)*15%+AC$8*(1-MIN(Támogatás!$B$19,Támogatás!$B$21))</f>
        <v>0</v>
      </c>
      <c r="AD41" s="20">
        <f>AD$8*MIN(Támogatás!$B$19,Támogatás!$B$21)*15%+AD$8*(1-MIN(Támogatás!$B$19,Támogatás!$B$21))</f>
        <v>0</v>
      </c>
      <c r="AE41" s="20">
        <f>AE$8*MIN(Támogatás!$B$19,Támogatás!$B$21)*15%+AE$8*(1-MIN(Támogatás!$B$19,Támogatás!$B$21))</f>
        <v>0</v>
      </c>
      <c r="AF41" s="20">
        <f>AF$8*MIN(Támogatás!$B$19,Támogatás!$B$21)*15%+AF$8*(1-MIN(Támogatás!$B$19,Támogatás!$B$21))</f>
        <v>0</v>
      </c>
      <c r="AG41" s="20">
        <f>AG$8*MIN(Támogatás!$B$19,Támogatás!$B$21)*15%+AG$8*(1-MIN(Támogatás!$B$19,Támogatás!$B$21))</f>
        <v>0</v>
      </c>
    </row>
    <row r="42" spans="1:33" s="95" customFormat="1" ht="21">
      <c r="A42" s="94"/>
      <c r="B42" s="106" t="s">
        <v>34</v>
      </c>
      <c r="C42" s="121">
        <f t="shared" si="15"/>
        <v>9318.5454407755515</v>
      </c>
      <c r="D42" s="15">
        <f>SUM(D37:D41)</f>
        <v>754.85916433479019</v>
      </c>
      <c r="E42" s="15">
        <f t="shared" ref="E42:AG42" si="20">SUM(E37:E41)</f>
        <v>1538.3826744252101</v>
      </c>
      <c r="F42" s="15">
        <f t="shared" si="20"/>
        <v>84.4399999999996</v>
      </c>
      <c r="G42" s="15">
        <f t="shared" si="20"/>
        <v>84.4399999999996</v>
      </c>
      <c r="H42" s="15">
        <f t="shared" si="20"/>
        <v>84.4399999999996</v>
      </c>
      <c r="I42" s="15">
        <f t="shared" si="20"/>
        <v>84.4399999999996</v>
      </c>
      <c r="J42" s="15">
        <f t="shared" si="20"/>
        <v>84.4399999999996</v>
      </c>
      <c r="K42" s="15">
        <f t="shared" si="20"/>
        <v>84.4399999999996</v>
      </c>
      <c r="L42" s="15">
        <f t="shared" si="20"/>
        <v>84.4399999999996</v>
      </c>
      <c r="M42" s="15">
        <f t="shared" si="20"/>
        <v>84.4399999999996</v>
      </c>
      <c r="N42" s="15">
        <f t="shared" si="20"/>
        <v>84.4399999999996</v>
      </c>
      <c r="O42" s="15">
        <f t="shared" si="20"/>
        <v>4017.4399999999996</v>
      </c>
      <c r="P42" s="15">
        <f t="shared" si="20"/>
        <v>84.4399999999996</v>
      </c>
      <c r="Q42" s="15">
        <f t="shared" si="20"/>
        <v>673.4399999999996</v>
      </c>
      <c r="R42" s="15">
        <f t="shared" si="20"/>
        <v>84.4399999999996</v>
      </c>
      <c r="S42" s="15">
        <f t="shared" si="20"/>
        <v>84.4399999999996</v>
      </c>
      <c r="T42" s="15">
        <f t="shared" si="20"/>
        <v>1725.4399999999996</v>
      </c>
      <c r="U42" s="15">
        <f t="shared" si="20"/>
        <v>84.4399999999996</v>
      </c>
      <c r="V42" s="15">
        <f t="shared" si="20"/>
        <v>84.4399999999996</v>
      </c>
      <c r="W42" s="15">
        <f t="shared" si="20"/>
        <v>84.4399999999996</v>
      </c>
      <c r="X42" s="15">
        <f t="shared" si="20"/>
        <v>84.4399999999996</v>
      </c>
      <c r="Y42" s="15">
        <f t="shared" si="20"/>
        <v>4017.4399999999996</v>
      </c>
      <c r="Z42" s="15">
        <f t="shared" si="20"/>
        <v>84.4399999999996</v>
      </c>
      <c r="AA42" s="15">
        <f t="shared" si="20"/>
        <v>84.4399999999996</v>
      </c>
      <c r="AB42" s="15">
        <f t="shared" si="20"/>
        <v>84.4399999999996</v>
      </c>
      <c r="AC42" s="15">
        <f t="shared" si="20"/>
        <v>673.4399999999996</v>
      </c>
      <c r="AD42" s="15">
        <f t="shared" si="20"/>
        <v>84.4399999999996</v>
      </c>
      <c r="AE42" s="15">
        <f t="shared" si="20"/>
        <v>84.4399999999996</v>
      </c>
      <c r="AF42" s="15">
        <f t="shared" si="20"/>
        <v>84.4399999999996</v>
      </c>
      <c r="AG42" s="15">
        <f t="shared" si="20"/>
        <v>84.4399999999996</v>
      </c>
    </row>
    <row r="43" spans="1:33" s="95" customFormat="1">
      <c r="A43" s="94"/>
      <c r="B43" s="109" t="s">
        <v>35</v>
      </c>
      <c r="C43" s="120">
        <f t="shared" si="15"/>
        <v>8027.1102617474453</v>
      </c>
      <c r="D43" s="19">
        <f>SUM(D$14:D$15)</f>
        <v>0</v>
      </c>
      <c r="E43" s="19">
        <f t="shared" ref="E43:AG43" si="21">SUM(E$14:E$15)</f>
        <v>0</v>
      </c>
      <c r="F43" s="19">
        <f t="shared" si="21"/>
        <v>501</v>
      </c>
      <c r="G43" s="19">
        <f t="shared" si="21"/>
        <v>501</v>
      </c>
      <c r="H43" s="19">
        <f t="shared" si="21"/>
        <v>501</v>
      </c>
      <c r="I43" s="19">
        <f t="shared" si="21"/>
        <v>501</v>
      </c>
      <c r="J43" s="19">
        <f t="shared" si="21"/>
        <v>501</v>
      </c>
      <c r="K43" s="19">
        <f t="shared" si="21"/>
        <v>501</v>
      </c>
      <c r="L43" s="19">
        <f t="shared" si="21"/>
        <v>501</v>
      </c>
      <c r="M43" s="19">
        <f t="shared" si="21"/>
        <v>501</v>
      </c>
      <c r="N43" s="19">
        <f t="shared" si="21"/>
        <v>501</v>
      </c>
      <c r="O43" s="19">
        <f t="shared" si="21"/>
        <v>501</v>
      </c>
      <c r="P43" s="19">
        <f t="shared" si="21"/>
        <v>501</v>
      </c>
      <c r="Q43" s="19">
        <f t="shared" si="21"/>
        <v>501</v>
      </c>
      <c r="R43" s="19">
        <f t="shared" si="21"/>
        <v>501</v>
      </c>
      <c r="S43" s="19">
        <f t="shared" si="21"/>
        <v>501</v>
      </c>
      <c r="T43" s="19">
        <f t="shared" si="21"/>
        <v>501</v>
      </c>
      <c r="U43" s="19">
        <f t="shared" si="21"/>
        <v>501</v>
      </c>
      <c r="V43" s="19">
        <f t="shared" si="21"/>
        <v>501</v>
      </c>
      <c r="W43" s="19">
        <f t="shared" si="21"/>
        <v>501</v>
      </c>
      <c r="X43" s="19">
        <f t="shared" si="21"/>
        <v>501</v>
      </c>
      <c r="Y43" s="19">
        <f t="shared" si="21"/>
        <v>501</v>
      </c>
      <c r="Z43" s="19">
        <f t="shared" si="21"/>
        <v>501</v>
      </c>
      <c r="AA43" s="19">
        <f t="shared" si="21"/>
        <v>501</v>
      </c>
      <c r="AB43" s="19">
        <f t="shared" si="21"/>
        <v>501</v>
      </c>
      <c r="AC43" s="19">
        <f t="shared" si="21"/>
        <v>501</v>
      </c>
      <c r="AD43" s="19">
        <f t="shared" si="21"/>
        <v>501</v>
      </c>
      <c r="AE43" s="19">
        <f t="shared" si="21"/>
        <v>501</v>
      </c>
      <c r="AF43" s="19">
        <f t="shared" si="21"/>
        <v>501</v>
      </c>
      <c r="AG43" s="19">
        <f t="shared" si="21"/>
        <v>501</v>
      </c>
    </row>
    <row r="44" spans="1:33" s="95" customFormat="1">
      <c r="A44" s="94"/>
      <c r="B44" s="109" t="s">
        <v>143</v>
      </c>
      <c r="C44" s="120">
        <f>D44+NPV(4%,E44:AG44)</f>
        <v>11.207683090397142</v>
      </c>
      <c r="D44" s="19">
        <f>D$13</f>
        <v>0</v>
      </c>
      <c r="E44" s="19">
        <f t="shared" ref="E44:AG44" si="22">E$13</f>
        <v>0</v>
      </c>
      <c r="F44" s="19">
        <f t="shared" si="22"/>
        <v>0</v>
      </c>
      <c r="G44" s="19">
        <f t="shared" si="22"/>
        <v>0</v>
      </c>
      <c r="H44" s="19">
        <f t="shared" si="22"/>
        <v>0</v>
      </c>
      <c r="I44" s="19">
        <f t="shared" si="22"/>
        <v>0</v>
      </c>
      <c r="J44" s="19">
        <f t="shared" si="22"/>
        <v>0</v>
      </c>
      <c r="K44" s="19">
        <f t="shared" si="22"/>
        <v>0</v>
      </c>
      <c r="L44" s="19">
        <f t="shared" si="22"/>
        <v>0</v>
      </c>
      <c r="M44" s="19">
        <f t="shared" si="22"/>
        <v>0</v>
      </c>
      <c r="N44" s="19">
        <f t="shared" si="22"/>
        <v>0</v>
      </c>
      <c r="O44" s="19">
        <f t="shared" si="22"/>
        <v>0</v>
      </c>
      <c r="P44" s="19">
        <f t="shared" si="22"/>
        <v>0</v>
      </c>
      <c r="Q44" s="19">
        <f t="shared" si="22"/>
        <v>0</v>
      </c>
      <c r="R44" s="19">
        <f t="shared" si="22"/>
        <v>0</v>
      </c>
      <c r="S44" s="19">
        <f t="shared" si="22"/>
        <v>0</v>
      </c>
      <c r="T44" s="19">
        <f t="shared" si="22"/>
        <v>0</v>
      </c>
      <c r="U44" s="19">
        <f t="shared" si="22"/>
        <v>0</v>
      </c>
      <c r="V44" s="19">
        <f t="shared" si="22"/>
        <v>0</v>
      </c>
      <c r="W44" s="19">
        <f t="shared" si="22"/>
        <v>0</v>
      </c>
      <c r="X44" s="19">
        <f t="shared" si="22"/>
        <v>0</v>
      </c>
      <c r="Y44" s="19">
        <f t="shared" si="22"/>
        <v>0</v>
      </c>
      <c r="Z44" s="19">
        <f t="shared" si="22"/>
        <v>0</v>
      </c>
      <c r="AA44" s="19">
        <f t="shared" si="22"/>
        <v>0</v>
      </c>
      <c r="AB44" s="19">
        <f t="shared" si="22"/>
        <v>0</v>
      </c>
      <c r="AC44" s="19">
        <f t="shared" si="22"/>
        <v>0</v>
      </c>
      <c r="AD44" s="19">
        <f t="shared" si="22"/>
        <v>0</v>
      </c>
      <c r="AE44" s="19">
        <f t="shared" si="22"/>
        <v>0</v>
      </c>
      <c r="AF44" s="19">
        <f t="shared" si="22"/>
        <v>0</v>
      </c>
      <c r="AG44" s="19">
        <f t="shared" si="22"/>
        <v>34.952857142857567</v>
      </c>
    </row>
    <row r="45" spans="1:33" s="95" customFormat="1">
      <c r="A45" s="94"/>
      <c r="B45" s="113" t="s">
        <v>205</v>
      </c>
      <c r="C45" s="122">
        <f t="shared" si="15"/>
        <v>8038.3179448378432</v>
      </c>
      <c r="D45" s="114">
        <f>SUM(D43:D44)</f>
        <v>0</v>
      </c>
      <c r="E45" s="114">
        <f t="shared" ref="E45:AG45" si="23">SUM(E43:E44)</f>
        <v>0</v>
      </c>
      <c r="F45" s="114">
        <f t="shared" si="23"/>
        <v>501</v>
      </c>
      <c r="G45" s="114">
        <f t="shared" si="23"/>
        <v>501</v>
      </c>
      <c r="H45" s="114">
        <f t="shared" si="23"/>
        <v>501</v>
      </c>
      <c r="I45" s="114">
        <f t="shared" si="23"/>
        <v>501</v>
      </c>
      <c r="J45" s="114">
        <f t="shared" si="23"/>
        <v>501</v>
      </c>
      <c r="K45" s="114">
        <f t="shared" si="23"/>
        <v>501</v>
      </c>
      <c r="L45" s="114">
        <f t="shared" si="23"/>
        <v>501</v>
      </c>
      <c r="M45" s="114">
        <f t="shared" si="23"/>
        <v>501</v>
      </c>
      <c r="N45" s="114">
        <f t="shared" si="23"/>
        <v>501</v>
      </c>
      <c r="O45" s="114">
        <f t="shared" si="23"/>
        <v>501</v>
      </c>
      <c r="P45" s="114">
        <f t="shared" si="23"/>
        <v>501</v>
      </c>
      <c r="Q45" s="114">
        <f t="shared" si="23"/>
        <v>501</v>
      </c>
      <c r="R45" s="114">
        <f t="shared" si="23"/>
        <v>501</v>
      </c>
      <c r="S45" s="114">
        <f t="shared" si="23"/>
        <v>501</v>
      </c>
      <c r="T45" s="114">
        <f t="shared" si="23"/>
        <v>501</v>
      </c>
      <c r="U45" s="114">
        <f t="shared" si="23"/>
        <v>501</v>
      </c>
      <c r="V45" s="114">
        <f t="shared" si="23"/>
        <v>501</v>
      </c>
      <c r="W45" s="114">
        <f t="shared" si="23"/>
        <v>501</v>
      </c>
      <c r="X45" s="114">
        <f t="shared" si="23"/>
        <v>501</v>
      </c>
      <c r="Y45" s="114">
        <f t="shared" si="23"/>
        <v>501</v>
      </c>
      <c r="Z45" s="114">
        <f t="shared" si="23"/>
        <v>501</v>
      </c>
      <c r="AA45" s="114">
        <f t="shared" si="23"/>
        <v>501</v>
      </c>
      <c r="AB45" s="114">
        <f t="shared" si="23"/>
        <v>501</v>
      </c>
      <c r="AC45" s="114">
        <f t="shared" si="23"/>
        <v>501</v>
      </c>
      <c r="AD45" s="114">
        <f t="shared" si="23"/>
        <v>501</v>
      </c>
      <c r="AE45" s="114">
        <f t="shared" si="23"/>
        <v>501</v>
      </c>
      <c r="AF45" s="114">
        <f t="shared" si="23"/>
        <v>501</v>
      </c>
      <c r="AG45" s="114">
        <f t="shared" si="23"/>
        <v>535.95285714285751</v>
      </c>
    </row>
    <row r="46" spans="1:33" s="95" customFormat="1" ht="21">
      <c r="A46" s="94"/>
      <c r="B46" s="108" t="s">
        <v>206</v>
      </c>
      <c r="C46" s="16">
        <f t="shared" si="15"/>
        <v>-1280.2274959377053</v>
      </c>
      <c r="D46" s="101">
        <f>D45-D42</f>
        <v>-754.85916433479019</v>
      </c>
      <c r="E46" s="101">
        <f t="shared" ref="E46:AG46" si="24">E45-E42</f>
        <v>-1538.3826744252101</v>
      </c>
      <c r="F46" s="101">
        <f t="shared" si="24"/>
        <v>416.5600000000004</v>
      </c>
      <c r="G46" s="101">
        <f t="shared" si="24"/>
        <v>416.5600000000004</v>
      </c>
      <c r="H46" s="101">
        <f t="shared" si="24"/>
        <v>416.5600000000004</v>
      </c>
      <c r="I46" s="101">
        <f t="shared" si="24"/>
        <v>416.5600000000004</v>
      </c>
      <c r="J46" s="101">
        <f t="shared" si="24"/>
        <v>416.5600000000004</v>
      </c>
      <c r="K46" s="101">
        <f t="shared" si="24"/>
        <v>416.5600000000004</v>
      </c>
      <c r="L46" s="101">
        <f t="shared" si="24"/>
        <v>416.5600000000004</v>
      </c>
      <c r="M46" s="101">
        <f t="shared" si="24"/>
        <v>416.5600000000004</v>
      </c>
      <c r="N46" s="101">
        <f t="shared" si="24"/>
        <v>416.5600000000004</v>
      </c>
      <c r="O46" s="101">
        <f t="shared" si="24"/>
        <v>-3516.4399999999996</v>
      </c>
      <c r="P46" s="101">
        <f t="shared" si="24"/>
        <v>416.5600000000004</v>
      </c>
      <c r="Q46" s="101">
        <f t="shared" si="24"/>
        <v>-172.4399999999996</v>
      </c>
      <c r="R46" s="101">
        <f t="shared" si="24"/>
        <v>416.5600000000004</v>
      </c>
      <c r="S46" s="101">
        <f t="shared" si="24"/>
        <v>416.5600000000004</v>
      </c>
      <c r="T46" s="101">
        <f t="shared" si="24"/>
        <v>-1224.4399999999996</v>
      </c>
      <c r="U46" s="101">
        <f t="shared" si="24"/>
        <v>416.5600000000004</v>
      </c>
      <c r="V46" s="101">
        <f t="shared" si="24"/>
        <v>416.5600000000004</v>
      </c>
      <c r="W46" s="101">
        <f t="shared" si="24"/>
        <v>416.5600000000004</v>
      </c>
      <c r="X46" s="101">
        <f t="shared" si="24"/>
        <v>416.5600000000004</v>
      </c>
      <c r="Y46" s="101">
        <f t="shared" si="24"/>
        <v>-3516.4399999999996</v>
      </c>
      <c r="Z46" s="101">
        <f t="shared" si="24"/>
        <v>416.5600000000004</v>
      </c>
      <c r="AA46" s="101">
        <f t="shared" si="24"/>
        <v>416.5600000000004</v>
      </c>
      <c r="AB46" s="101">
        <f t="shared" si="24"/>
        <v>416.5600000000004</v>
      </c>
      <c r="AC46" s="101">
        <f t="shared" si="24"/>
        <v>-172.4399999999996</v>
      </c>
      <c r="AD46" s="101">
        <f t="shared" si="24"/>
        <v>416.5600000000004</v>
      </c>
      <c r="AE46" s="101">
        <f t="shared" si="24"/>
        <v>416.5600000000004</v>
      </c>
      <c r="AF46" s="101">
        <f t="shared" si="24"/>
        <v>416.5600000000004</v>
      </c>
      <c r="AG46" s="101">
        <f t="shared" si="24"/>
        <v>451.51285714285791</v>
      </c>
    </row>
    <row r="47" spans="1:33" s="95" customFormat="1" ht="21" customHeight="1">
      <c r="A47" s="94"/>
      <c r="B47" s="107" t="s">
        <v>207</v>
      </c>
      <c r="C47" s="118">
        <f>D46+NPV(4%,E46:AG46)</f>
        <v>-1280.2274959377053</v>
      </c>
      <c r="D47" s="269" t="s">
        <v>139</v>
      </c>
      <c r="E47" s="269"/>
      <c r="F47" s="269"/>
      <c r="G47" s="98"/>
      <c r="H47" s="9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95" customFormat="1" ht="21" customHeight="1">
      <c r="A48" s="94"/>
      <c r="B48" s="107" t="s">
        <v>208</v>
      </c>
      <c r="C48" s="119">
        <f>IRR(D46:AG46,-0.1)</f>
        <v>-4.4600143539503111E-2</v>
      </c>
      <c r="D48" s="269" t="s">
        <v>138</v>
      </c>
      <c r="E48" s="269"/>
      <c r="F48" s="269"/>
      <c r="G48" s="99"/>
      <c r="H48" s="9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4">
      <c r="B49" s="107"/>
      <c r="C49" s="18"/>
      <c r="D49" s="18"/>
    </row>
    <row r="50" spans="1:34" ht="21">
      <c r="B50" s="148" t="s">
        <v>209</v>
      </c>
      <c r="C50" s="18"/>
      <c r="D50" s="18"/>
    </row>
    <row r="51" spans="1:34" s="139" customFormat="1">
      <c r="A51" s="96"/>
      <c r="B51" s="107"/>
      <c r="C51" s="18"/>
      <c r="D51" s="8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4">
      <c r="B52" s="265" t="s">
        <v>184</v>
      </c>
      <c r="C52" s="270"/>
      <c r="D52" s="90" t="s">
        <v>1</v>
      </c>
      <c r="E52" s="90" t="s">
        <v>55</v>
      </c>
      <c r="F52" s="90" t="s">
        <v>2</v>
      </c>
      <c r="G52" s="90" t="s">
        <v>3</v>
      </c>
      <c r="H52" s="90" t="s">
        <v>4</v>
      </c>
      <c r="I52" s="90" t="s">
        <v>5</v>
      </c>
      <c r="J52" s="90" t="s">
        <v>6</v>
      </c>
      <c r="K52" s="90" t="s">
        <v>7</v>
      </c>
      <c r="L52" s="90" t="s">
        <v>8</v>
      </c>
      <c r="M52" s="90" t="s">
        <v>9</v>
      </c>
      <c r="N52" s="90" t="s">
        <v>10</v>
      </c>
      <c r="O52" s="90" t="s">
        <v>11</v>
      </c>
      <c r="P52" s="90" t="s">
        <v>12</v>
      </c>
      <c r="Q52" s="90" t="s">
        <v>13</v>
      </c>
      <c r="R52" s="90" t="s">
        <v>14</v>
      </c>
      <c r="S52" s="90" t="s">
        <v>15</v>
      </c>
      <c r="T52" s="90" t="s">
        <v>16</v>
      </c>
      <c r="U52" s="90" t="s">
        <v>17</v>
      </c>
      <c r="V52" s="90" t="s">
        <v>18</v>
      </c>
      <c r="W52" s="90" t="s">
        <v>19</v>
      </c>
      <c r="X52" s="90" t="s">
        <v>20</v>
      </c>
      <c r="Y52" s="90" t="s">
        <v>21</v>
      </c>
      <c r="Z52" s="90" t="s">
        <v>22</v>
      </c>
      <c r="AA52" s="90" t="s">
        <v>23</v>
      </c>
      <c r="AB52" s="90" t="s">
        <v>24</v>
      </c>
      <c r="AC52" s="90" t="s">
        <v>25</v>
      </c>
      <c r="AD52" s="90" t="s">
        <v>26</v>
      </c>
      <c r="AE52" s="90" t="s">
        <v>27</v>
      </c>
      <c r="AF52" s="90" t="s">
        <v>28</v>
      </c>
      <c r="AG52" s="90" t="s">
        <v>29</v>
      </c>
    </row>
    <row r="53" spans="1:34">
      <c r="B53" s="266"/>
      <c r="C53" s="271"/>
      <c r="D53" s="100">
        <f>Beruházás_PE!C$38</f>
        <v>2018</v>
      </c>
      <c r="E53" s="100">
        <f>Beruházás_PE!D$38</f>
        <v>2019</v>
      </c>
      <c r="F53" s="100">
        <f>Beruházás_PE!E$38</f>
        <v>2020</v>
      </c>
      <c r="G53" s="100">
        <f>Beruházás_PE!F$38</f>
        <v>2021</v>
      </c>
      <c r="H53" s="100">
        <f>Beruházás_PE!G$38</f>
        <v>2022</v>
      </c>
      <c r="I53" s="100">
        <f>Beruházás_PE!H$38</f>
        <v>2023</v>
      </c>
      <c r="J53" s="100">
        <f>Beruházás_PE!I$38</f>
        <v>2024</v>
      </c>
      <c r="K53" s="100">
        <f>Beruházás_PE!J$38</f>
        <v>2025</v>
      </c>
      <c r="L53" s="100">
        <f>Beruházás_PE!K$38</f>
        <v>2026</v>
      </c>
      <c r="M53" s="100">
        <f>Beruházás_PE!L$38</f>
        <v>2027</v>
      </c>
      <c r="N53" s="100">
        <f>Beruházás_PE!M$38</f>
        <v>2028</v>
      </c>
      <c r="O53" s="100">
        <f>Beruházás_PE!N$38</f>
        <v>2029</v>
      </c>
      <c r="P53" s="100">
        <f>Beruházás_PE!O$38</f>
        <v>2030</v>
      </c>
      <c r="Q53" s="100">
        <f>Beruházás_PE!P$38</f>
        <v>2031</v>
      </c>
      <c r="R53" s="100">
        <f>Beruházás_PE!Q$38</f>
        <v>2032</v>
      </c>
      <c r="S53" s="100">
        <f>Beruházás_PE!R$38</f>
        <v>2033</v>
      </c>
      <c r="T53" s="100">
        <f>Beruházás_PE!S$38</f>
        <v>2034</v>
      </c>
      <c r="U53" s="100">
        <f>Beruházás_PE!T$38</f>
        <v>2035</v>
      </c>
      <c r="V53" s="100">
        <f>Beruházás_PE!U$38</f>
        <v>2036</v>
      </c>
      <c r="W53" s="100">
        <f>Beruházás_PE!V$38</f>
        <v>2037</v>
      </c>
      <c r="X53" s="100">
        <f>Beruházás_PE!W$38</f>
        <v>2038</v>
      </c>
      <c r="Y53" s="100">
        <f>Beruházás_PE!X$38</f>
        <v>2039</v>
      </c>
      <c r="Z53" s="100">
        <f>Beruházás_PE!Y$38</f>
        <v>2040</v>
      </c>
      <c r="AA53" s="100">
        <f>Beruházás_PE!Z$38</f>
        <v>2041</v>
      </c>
      <c r="AB53" s="100">
        <f>Beruházás_PE!AA$38</f>
        <v>2042</v>
      </c>
      <c r="AC53" s="100">
        <f>Beruházás_PE!AB$38</f>
        <v>2043</v>
      </c>
      <c r="AD53" s="100">
        <f>Beruházás_PE!AC$38</f>
        <v>2044</v>
      </c>
      <c r="AE53" s="100">
        <f>Beruházás_PE!AD$38</f>
        <v>2045</v>
      </c>
      <c r="AF53" s="100">
        <f>Beruházás_PE!AE$38</f>
        <v>2046</v>
      </c>
      <c r="AG53" s="100">
        <f>Beruházás_PE!AF$38</f>
        <v>2047</v>
      </c>
    </row>
    <row r="54" spans="1:34" s="139" customFormat="1">
      <c r="A54" s="96"/>
      <c r="B54" s="110" t="s">
        <v>30</v>
      </c>
      <c r="C54" s="135"/>
      <c r="D54" s="4">
        <f>D$8</f>
        <v>3206.085</v>
      </c>
      <c r="E54" s="4">
        <f t="shared" ref="E54:AG54" si="25">E$8</f>
        <v>6533.915</v>
      </c>
      <c r="F54" s="4">
        <f t="shared" si="25"/>
        <v>0</v>
      </c>
      <c r="G54" s="4">
        <f t="shared" si="25"/>
        <v>0</v>
      </c>
      <c r="H54" s="4">
        <f t="shared" si="25"/>
        <v>0</v>
      </c>
      <c r="I54" s="4">
        <f t="shared" si="25"/>
        <v>0</v>
      </c>
      <c r="J54" s="4">
        <f t="shared" si="25"/>
        <v>0</v>
      </c>
      <c r="K54" s="4">
        <f t="shared" si="25"/>
        <v>0</v>
      </c>
      <c r="L54" s="4">
        <f t="shared" si="25"/>
        <v>0</v>
      </c>
      <c r="M54" s="4">
        <f t="shared" si="25"/>
        <v>0</v>
      </c>
      <c r="N54" s="4">
        <f t="shared" si="25"/>
        <v>0</v>
      </c>
      <c r="O54" s="4">
        <f t="shared" si="25"/>
        <v>0</v>
      </c>
      <c r="P54" s="4">
        <f t="shared" si="25"/>
        <v>0</v>
      </c>
      <c r="Q54" s="4">
        <f t="shared" si="25"/>
        <v>0</v>
      </c>
      <c r="R54" s="4">
        <f t="shared" si="25"/>
        <v>0</v>
      </c>
      <c r="S54" s="4">
        <f t="shared" si="25"/>
        <v>0</v>
      </c>
      <c r="T54" s="4">
        <f t="shared" si="25"/>
        <v>0</v>
      </c>
      <c r="U54" s="4">
        <f t="shared" si="25"/>
        <v>0</v>
      </c>
      <c r="V54" s="4">
        <f t="shared" si="25"/>
        <v>0</v>
      </c>
      <c r="W54" s="4">
        <f t="shared" si="25"/>
        <v>0</v>
      </c>
      <c r="X54" s="4">
        <f t="shared" si="25"/>
        <v>0</v>
      </c>
      <c r="Y54" s="4">
        <f t="shared" si="25"/>
        <v>0</v>
      </c>
      <c r="Z54" s="4">
        <f t="shared" si="25"/>
        <v>0</v>
      </c>
      <c r="AA54" s="4">
        <f t="shared" si="25"/>
        <v>0</v>
      </c>
      <c r="AB54" s="4">
        <f t="shared" si="25"/>
        <v>0</v>
      </c>
      <c r="AC54" s="4">
        <f t="shared" si="25"/>
        <v>0</v>
      </c>
      <c r="AD54" s="4">
        <f t="shared" si="25"/>
        <v>0</v>
      </c>
      <c r="AE54" s="4">
        <f t="shared" si="25"/>
        <v>0</v>
      </c>
      <c r="AF54" s="4">
        <f t="shared" si="25"/>
        <v>0</v>
      </c>
      <c r="AG54" s="4">
        <f t="shared" si="25"/>
        <v>0</v>
      </c>
      <c r="AH54" s="138"/>
    </row>
    <row r="55" spans="1:34" s="139" customFormat="1" ht="21">
      <c r="A55" s="96"/>
      <c r="B55" s="110" t="s">
        <v>146</v>
      </c>
      <c r="C55" s="135"/>
      <c r="D55" s="4">
        <f>D$9</f>
        <v>0</v>
      </c>
      <c r="E55" s="4">
        <f t="shared" ref="E55:AG55" si="26">E$9</f>
        <v>0</v>
      </c>
      <c r="F55" s="4">
        <f t="shared" si="26"/>
        <v>84.4399999999996</v>
      </c>
      <c r="G55" s="4">
        <f t="shared" si="26"/>
        <v>84.4399999999996</v>
      </c>
      <c r="H55" s="4">
        <f t="shared" si="26"/>
        <v>84.4399999999996</v>
      </c>
      <c r="I55" s="4">
        <f t="shared" si="26"/>
        <v>84.4399999999996</v>
      </c>
      <c r="J55" s="4">
        <f t="shared" si="26"/>
        <v>84.4399999999996</v>
      </c>
      <c r="K55" s="4">
        <f t="shared" si="26"/>
        <v>84.4399999999996</v>
      </c>
      <c r="L55" s="4">
        <f t="shared" si="26"/>
        <v>84.4399999999996</v>
      </c>
      <c r="M55" s="4">
        <f t="shared" si="26"/>
        <v>84.4399999999996</v>
      </c>
      <c r="N55" s="4">
        <f t="shared" si="26"/>
        <v>84.4399999999996</v>
      </c>
      <c r="O55" s="4">
        <f t="shared" si="26"/>
        <v>84.4399999999996</v>
      </c>
      <c r="P55" s="4">
        <f t="shared" si="26"/>
        <v>84.4399999999996</v>
      </c>
      <c r="Q55" s="4">
        <f t="shared" si="26"/>
        <v>84.4399999999996</v>
      </c>
      <c r="R55" s="4">
        <f t="shared" si="26"/>
        <v>84.4399999999996</v>
      </c>
      <c r="S55" s="4">
        <f t="shared" si="26"/>
        <v>84.4399999999996</v>
      </c>
      <c r="T55" s="4">
        <f t="shared" si="26"/>
        <v>84.4399999999996</v>
      </c>
      <c r="U55" s="4">
        <f t="shared" si="26"/>
        <v>84.4399999999996</v>
      </c>
      <c r="V55" s="4">
        <f t="shared" si="26"/>
        <v>84.4399999999996</v>
      </c>
      <c r="W55" s="4">
        <f t="shared" si="26"/>
        <v>84.4399999999996</v>
      </c>
      <c r="X55" s="4">
        <f t="shared" si="26"/>
        <v>84.4399999999996</v>
      </c>
      <c r="Y55" s="4">
        <f t="shared" si="26"/>
        <v>84.4399999999996</v>
      </c>
      <c r="Z55" s="4">
        <f t="shared" si="26"/>
        <v>84.4399999999996</v>
      </c>
      <c r="AA55" s="4">
        <f t="shared" si="26"/>
        <v>84.4399999999996</v>
      </c>
      <c r="AB55" s="4">
        <f t="shared" si="26"/>
        <v>84.4399999999996</v>
      </c>
      <c r="AC55" s="4">
        <f t="shared" si="26"/>
        <v>84.4399999999996</v>
      </c>
      <c r="AD55" s="4">
        <f t="shared" si="26"/>
        <v>84.4399999999996</v>
      </c>
      <c r="AE55" s="4">
        <f t="shared" si="26"/>
        <v>84.4399999999996</v>
      </c>
      <c r="AF55" s="4">
        <f t="shared" si="26"/>
        <v>84.4399999999996</v>
      </c>
      <c r="AG55" s="4">
        <f t="shared" si="26"/>
        <v>84.4399999999996</v>
      </c>
      <c r="AH55" s="138"/>
    </row>
    <row r="56" spans="1:34" s="139" customFormat="1">
      <c r="A56" s="96"/>
      <c r="B56" s="110" t="s">
        <v>31</v>
      </c>
      <c r="C56" s="135"/>
      <c r="D56" s="4">
        <f>D$10</f>
        <v>0</v>
      </c>
      <c r="E56" s="4">
        <f t="shared" ref="E56:AG56" si="27">E$10</f>
        <v>0</v>
      </c>
      <c r="F56" s="4">
        <f t="shared" si="27"/>
        <v>0</v>
      </c>
      <c r="G56" s="4">
        <f t="shared" si="27"/>
        <v>0</v>
      </c>
      <c r="H56" s="4">
        <f t="shared" si="27"/>
        <v>0</v>
      </c>
      <c r="I56" s="4">
        <f t="shared" si="27"/>
        <v>0</v>
      </c>
      <c r="J56" s="4">
        <f t="shared" si="27"/>
        <v>0</v>
      </c>
      <c r="K56" s="4">
        <f t="shared" si="27"/>
        <v>0</v>
      </c>
      <c r="L56" s="4">
        <f t="shared" si="27"/>
        <v>0</v>
      </c>
      <c r="M56" s="4">
        <f t="shared" si="27"/>
        <v>0</v>
      </c>
      <c r="N56" s="4">
        <f t="shared" si="27"/>
        <v>0</v>
      </c>
      <c r="O56" s="4">
        <f t="shared" si="27"/>
        <v>3933</v>
      </c>
      <c r="P56" s="4">
        <f t="shared" si="27"/>
        <v>0</v>
      </c>
      <c r="Q56" s="4">
        <f t="shared" si="27"/>
        <v>589</v>
      </c>
      <c r="R56" s="4">
        <f t="shared" si="27"/>
        <v>0</v>
      </c>
      <c r="S56" s="4">
        <f t="shared" si="27"/>
        <v>0</v>
      </c>
      <c r="T56" s="4">
        <f t="shared" si="27"/>
        <v>1641</v>
      </c>
      <c r="U56" s="4">
        <f t="shared" si="27"/>
        <v>0</v>
      </c>
      <c r="V56" s="4">
        <f t="shared" si="27"/>
        <v>0</v>
      </c>
      <c r="W56" s="4">
        <f t="shared" si="27"/>
        <v>0</v>
      </c>
      <c r="X56" s="4">
        <f t="shared" si="27"/>
        <v>0</v>
      </c>
      <c r="Y56" s="4">
        <f t="shared" si="27"/>
        <v>3933</v>
      </c>
      <c r="Z56" s="4">
        <f t="shared" si="27"/>
        <v>0</v>
      </c>
      <c r="AA56" s="4">
        <f t="shared" si="27"/>
        <v>0</v>
      </c>
      <c r="AB56" s="4">
        <f t="shared" si="27"/>
        <v>0</v>
      </c>
      <c r="AC56" s="4">
        <f t="shared" si="27"/>
        <v>589</v>
      </c>
      <c r="AD56" s="4">
        <f t="shared" si="27"/>
        <v>0</v>
      </c>
      <c r="AE56" s="4">
        <f t="shared" si="27"/>
        <v>0</v>
      </c>
      <c r="AF56" s="4">
        <f t="shared" si="27"/>
        <v>0</v>
      </c>
      <c r="AG56" s="4">
        <f t="shared" si="27"/>
        <v>0</v>
      </c>
      <c r="AH56" s="138"/>
    </row>
    <row r="57" spans="1:34" s="139" customFormat="1">
      <c r="A57" s="96"/>
      <c r="B57" s="110" t="s">
        <v>32</v>
      </c>
      <c r="C57" s="135"/>
      <c r="D57" s="4">
        <f>D$11</f>
        <v>0</v>
      </c>
      <c r="E57" s="4">
        <f t="shared" ref="E57:AG57" si="28">E$11</f>
        <v>0</v>
      </c>
      <c r="F57" s="4">
        <f t="shared" si="28"/>
        <v>0</v>
      </c>
      <c r="G57" s="4">
        <f t="shared" si="28"/>
        <v>0</v>
      </c>
      <c r="H57" s="4">
        <f t="shared" si="28"/>
        <v>0</v>
      </c>
      <c r="I57" s="4">
        <f t="shared" si="28"/>
        <v>0</v>
      </c>
      <c r="J57" s="4">
        <f t="shared" si="28"/>
        <v>0</v>
      </c>
      <c r="K57" s="4">
        <f t="shared" si="28"/>
        <v>0</v>
      </c>
      <c r="L57" s="4">
        <f t="shared" si="28"/>
        <v>0</v>
      </c>
      <c r="M57" s="4">
        <f t="shared" si="28"/>
        <v>0</v>
      </c>
      <c r="N57" s="4">
        <f t="shared" si="28"/>
        <v>0</v>
      </c>
      <c r="O57" s="4">
        <f t="shared" si="28"/>
        <v>0</v>
      </c>
      <c r="P57" s="4">
        <f t="shared" si="28"/>
        <v>0</v>
      </c>
      <c r="Q57" s="4">
        <f t="shared" si="28"/>
        <v>0</v>
      </c>
      <c r="R57" s="4">
        <f t="shared" si="28"/>
        <v>0</v>
      </c>
      <c r="S57" s="4">
        <f t="shared" si="28"/>
        <v>0</v>
      </c>
      <c r="T57" s="4">
        <f t="shared" si="28"/>
        <v>0</v>
      </c>
      <c r="U57" s="4">
        <f t="shared" si="28"/>
        <v>0</v>
      </c>
      <c r="V57" s="4">
        <f t="shared" si="28"/>
        <v>0</v>
      </c>
      <c r="W57" s="4">
        <f t="shared" si="28"/>
        <v>0</v>
      </c>
      <c r="X57" s="4">
        <f t="shared" si="28"/>
        <v>0</v>
      </c>
      <c r="Y57" s="4">
        <f t="shared" si="28"/>
        <v>0</v>
      </c>
      <c r="Z57" s="4">
        <f t="shared" si="28"/>
        <v>0</v>
      </c>
      <c r="AA57" s="4">
        <f t="shared" si="28"/>
        <v>0</v>
      </c>
      <c r="AB57" s="4">
        <f t="shared" si="28"/>
        <v>0</v>
      </c>
      <c r="AC57" s="4">
        <f t="shared" si="28"/>
        <v>0</v>
      </c>
      <c r="AD57" s="4">
        <f t="shared" si="28"/>
        <v>0</v>
      </c>
      <c r="AE57" s="4">
        <f t="shared" si="28"/>
        <v>0</v>
      </c>
      <c r="AF57" s="4">
        <f t="shared" si="28"/>
        <v>0</v>
      </c>
      <c r="AG57" s="4">
        <f t="shared" si="28"/>
        <v>0</v>
      </c>
      <c r="AH57" s="138"/>
    </row>
    <row r="58" spans="1:34" s="139" customFormat="1">
      <c r="A58" s="96"/>
      <c r="B58" s="110" t="s">
        <v>33</v>
      </c>
      <c r="C58" s="135"/>
      <c r="D58" s="4">
        <f>D$12</f>
        <v>0</v>
      </c>
      <c r="E58" s="4">
        <f t="shared" ref="E58:AG58" si="29">E$12</f>
        <v>0</v>
      </c>
      <c r="F58" s="4">
        <f t="shared" si="29"/>
        <v>0</v>
      </c>
      <c r="G58" s="4">
        <f t="shared" si="29"/>
        <v>0</v>
      </c>
      <c r="H58" s="4">
        <f t="shared" si="29"/>
        <v>0</v>
      </c>
      <c r="I58" s="4">
        <f t="shared" si="29"/>
        <v>0</v>
      </c>
      <c r="J58" s="4">
        <f t="shared" si="29"/>
        <v>0</v>
      </c>
      <c r="K58" s="4">
        <f t="shared" si="29"/>
        <v>0</v>
      </c>
      <c r="L58" s="4">
        <f t="shared" si="29"/>
        <v>0</v>
      </c>
      <c r="M58" s="4">
        <f t="shared" si="29"/>
        <v>0</v>
      </c>
      <c r="N58" s="4">
        <f t="shared" si="29"/>
        <v>0</v>
      </c>
      <c r="O58" s="4">
        <f t="shared" si="29"/>
        <v>0</v>
      </c>
      <c r="P58" s="4">
        <f t="shared" si="29"/>
        <v>0</v>
      </c>
      <c r="Q58" s="4">
        <f t="shared" si="29"/>
        <v>0</v>
      </c>
      <c r="R58" s="4">
        <f t="shared" si="29"/>
        <v>0</v>
      </c>
      <c r="S58" s="4">
        <f t="shared" si="29"/>
        <v>0</v>
      </c>
      <c r="T58" s="4">
        <f t="shared" si="29"/>
        <v>0</v>
      </c>
      <c r="U58" s="4">
        <f t="shared" si="29"/>
        <v>0</v>
      </c>
      <c r="V58" s="4">
        <f t="shared" si="29"/>
        <v>0</v>
      </c>
      <c r="W58" s="4">
        <f t="shared" si="29"/>
        <v>0</v>
      </c>
      <c r="X58" s="4">
        <f t="shared" si="29"/>
        <v>0</v>
      </c>
      <c r="Y58" s="4">
        <f t="shared" si="29"/>
        <v>0</v>
      </c>
      <c r="Z58" s="4">
        <f t="shared" si="29"/>
        <v>0</v>
      </c>
      <c r="AA58" s="4">
        <f t="shared" si="29"/>
        <v>0</v>
      </c>
      <c r="AB58" s="4">
        <f t="shared" si="29"/>
        <v>0</v>
      </c>
      <c r="AC58" s="4">
        <f t="shared" si="29"/>
        <v>0</v>
      </c>
      <c r="AD58" s="4">
        <f t="shared" si="29"/>
        <v>0</v>
      </c>
      <c r="AE58" s="4">
        <f t="shared" si="29"/>
        <v>0</v>
      </c>
      <c r="AF58" s="4">
        <f t="shared" si="29"/>
        <v>0</v>
      </c>
      <c r="AG58" s="4">
        <f t="shared" si="29"/>
        <v>0</v>
      </c>
      <c r="AH58" s="138"/>
    </row>
    <row r="59" spans="1:34" s="139" customFormat="1" ht="21">
      <c r="A59" s="96"/>
      <c r="B59" s="111" t="s">
        <v>34</v>
      </c>
      <c r="C59" s="136"/>
      <c r="D59" s="97">
        <f>SUM(D54:D58)</f>
        <v>3206.085</v>
      </c>
      <c r="E59" s="97">
        <f t="shared" ref="E59:AG59" si="30">SUM(E54:E58)</f>
        <v>6533.915</v>
      </c>
      <c r="F59" s="97">
        <f t="shared" si="30"/>
        <v>84.4399999999996</v>
      </c>
      <c r="G59" s="97">
        <f t="shared" si="30"/>
        <v>84.4399999999996</v>
      </c>
      <c r="H59" s="97">
        <f t="shared" si="30"/>
        <v>84.4399999999996</v>
      </c>
      <c r="I59" s="97">
        <f t="shared" si="30"/>
        <v>84.4399999999996</v>
      </c>
      <c r="J59" s="97">
        <f t="shared" si="30"/>
        <v>84.4399999999996</v>
      </c>
      <c r="K59" s="97">
        <f t="shared" si="30"/>
        <v>84.4399999999996</v>
      </c>
      <c r="L59" s="97">
        <f t="shared" si="30"/>
        <v>84.4399999999996</v>
      </c>
      <c r="M59" s="97">
        <f t="shared" si="30"/>
        <v>84.4399999999996</v>
      </c>
      <c r="N59" s="97">
        <f t="shared" si="30"/>
        <v>84.4399999999996</v>
      </c>
      <c r="O59" s="97">
        <f t="shared" si="30"/>
        <v>4017.4399999999996</v>
      </c>
      <c r="P59" s="97">
        <f t="shared" si="30"/>
        <v>84.4399999999996</v>
      </c>
      <c r="Q59" s="97">
        <f t="shared" si="30"/>
        <v>673.4399999999996</v>
      </c>
      <c r="R59" s="97">
        <f t="shared" si="30"/>
        <v>84.4399999999996</v>
      </c>
      <c r="S59" s="97">
        <f t="shared" si="30"/>
        <v>84.4399999999996</v>
      </c>
      <c r="T59" s="97">
        <f t="shared" si="30"/>
        <v>1725.4399999999996</v>
      </c>
      <c r="U59" s="97">
        <f t="shared" si="30"/>
        <v>84.4399999999996</v>
      </c>
      <c r="V59" s="97">
        <f t="shared" si="30"/>
        <v>84.4399999999996</v>
      </c>
      <c r="W59" s="97">
        <f t="shared" si="30"/>
        <v>84.4399999999996</v>
      </c>
      <c r="X59" s="97">
        <f t="shared" si="30"/>
        <v>84.4399999999996</v>
      </c>
      <c r="Y59" s="97">
        <f t="shared" si="30"/>
        <v>4017.4399999999996</v>
      </c>
      <c r="Z59" s="97">
        <f t="shared" si="30"/>
        <v>84.4399999999996</v>
      </c>
      <c r="AA59" s="97">
        <f t="shared" si="30"/>
        <v>84.4399999999996</v>
      </c>
      <c r="AB59" s="97">
        <f t="shared" si="30"/>
        <v>84.4399999999996</v>
      </c>
      <c r="AC59" s="97">
        <f t="shared" si="30"/>
        <v>673.4399999999996</v>
      </c>
      <c r="AD59" s="97">
        <f t="shared" si="30"/>
        <v>84.4399999999996</v>
      </c>
      <c r="AE59" s="97">
        <f t="shared" si="30"/>
        <v>84.4399999999996</v>
      </c>
      <c r="AF59" s="97">
        <f t="shared" si="30"/>
        <v>84.4399999999996</v>
      </c>
      <c r="AG59" s="97">
        <f t="shared" si="30"/>
        <v>84.4399999999996</v>
      </c>
      <c r="AH59" s="138"/>
    </row>
    <row r="60" spans="1:34" s="139" customFormat="1">
      <c r="A60" s="96"/>
      <c r="B60" s="110" t="s">
        <v>35</v>
      </c>
      <c r="C60" s="135"/>
      <c r="D60" s="4">
        <f>SUM(D61:D62)</f>
        <v>0</v>
      </c>
      <c r="E60" s="4">
        <f t="shared" ref="E60:AG60" si="31">SUM(E61:E62)</f>
        <v>0</v>
      </c>
      <c r="F60" s="4">
        <f t="shared" si="31"/>
        <v>501</v>
      </c>
      <c r="G60" s="4">
        <f t="shared" si="31"/>
        <v>501</v>
      </c>
      <c r="H60" s="4">
        <f t="shared" si="31"/>
        <v>501</v>
      </c>
      <c r="I60" s="4">
        <f t="shared" si="31"/>
        <v>501</v>
      </c>
      <c r="J60" s="4">
        <f t="shared" si="31"/>
        <v>501</v>
      </c>
      <c r="K60" s="4">
        <f t="shared" si="31"/>
        <v>501</v>
      </c>
      <c r="L60" s="4">
        <f t="shared" si="31"/>
        <v>501</v>
      </c>
      <c r="M60" s="4">
        <f t="shared" si="31"/>
        <v>501</v>
      </c>
      <c r="N60" s="4">
        <f t="shared" si="31"/>
        <v>501</v>
      </c>
      <c r="O60" s="4">
        <f t="shared" si="31"/>
        <v>501</v>
      </c>
      <c r="P60" s="4">
        <f t="shared" si="31"/>
        <v>501</v>
      </c>
      <c r="Q60" s="4">
        <f t="shared" si="31"/>
        <v>501</v>
      </c>
      <c r="R60" s="4">
        <f t="shared" si="31"/>
        <v>501</v>
      </c>
      <c r="S60" s="4">
        <f t="shared" si="31"/>
        <v>501</v>
      </c>
      <c r="T60" s="4">
        <f t="shared" si="31"/>
        <v>501</v>
      </c>
      <c r="U60" s="4">
        <f t="shared" si="31"/>
        <v>501</v>
      </c>
      <c r="V60" s="4">
        <f t="shared" si="31"/>
        <v>501</v>
      </c>
      <c r="W60" s="4">
        <f t="shared" si="31"/>
        <v>501</v>
      </c>
      <c r="X60" s="4">
        <f t="shared" si="31"/>
        <v>501</v>
      </c>
      <c r="Y60" s="4">
        <f t="shared" si="31"/>
        <v>501</v>
      </c>
      <c r="Z60" s="4">
        <f t="shared" si="31"/>
        <v>501</v>
      </c>
      <c r="AA60" s="4">
        <f t="shared" si="31"/>
        <v>501</v>
      </c>
      <c r="AB60" s="4">
        <f t="shared" si="31"/>
        <v>501</v>
      </c>
      <c r="AC60" s="4">
        <f t="shared" si="31"/>
        <v>501</v>
      </c>
      <c r="AD60" s="4">
        <f t="shared" si="31"/>
        <v>501</v>
      </c>
      <c r="AE60" s="4">
        <f t="shared" si="31"/>
        <v>501</v>
      </c>
      <c r="AF60" s="4">
        <f t="shared" si="31"/>
        <v>501</v>
      </c>
      <c r="AG60" s="4">
        <f t="shared" si="31"/>
        <v>501</v>
      </c>
      <c r="AH60" s="138"/>
    </row>
    <row r="61" spans="1:34" s="139" customFormat="1">
      <c r="A61" s="96"/>
      <c r="B61" s="137" t="s">
        <v>187</v>
      </c>
      <c r="C61" s="135"/>
      <c r="D61" s="4">
        <f>D$14</f>
        <v>0</v>
      </c>
      <c r="E61" s="4">
        <f t="shared" ref="E61:AG61" si="32">E$14</f>
        <v>0</v>
      </c>
      <c r="F61" s="4">
        <f t="shared" si="32"/>
        <v>0</v>
      </c>
      <c r="G61" s="4">
        <f t="shared" si="32"/>
        <v>0</v>
      </c>
      <c r="H61" s="4">
        <f t="shared" si="32"/>
        <v>0</v>
      </c>
      <c r="I61" s="4">
        <f t="shared" si="32"/>
        <v>0</v>
      </c>
      <c r="J61" s="4">
        <f t="shared" si="32"/>
        <v>0</v>
      </c>
      <c r="K61" s="4">
        <f t="shared" si="32"/>
        <v>0</v>
      </c>
      <c r="L61" s="4">
        <f t="shared" si="32"/>
        <v>0</v>
      </c>
      <c r="M61" s="4">
        <f t="shared" si="32"/>
        <v>0</v>
      </c>
      <c r="N61" s="4">
        <f t="shared" si="32"/>
        <v>0</v>
      </c>
      <c r="O61" s="4">
        <f t="shared" si="32"/>
        <v>0</v>
      </c>
      <c r="P61" s="4">
        <f t="shared" si="32"/>
        <v>0</v>
      </c>
      <c r="Q61" s="4">
        <f t="shared" si="32"/>
        <v>0</v>
      </c>
      <c r="R61" s="4">
        <f t="shared" si="32"/>
        <v>0</v>
      </c>
      <c r="S61" s="4">
        <f t="shared" si="32"/>
        <v>0</v>
      </c>
      <c r="T61" s="4">
        <f t="shared" si="32"/>
        <v>0</v>
      </c>
      <c r="U61" s="4">
        <f t="shared" si="32"/>
        <v>0</v>
      </c>
      <c r="V61" s="4">
        <f t="shared" si="32"/>
        <v>0</v>
      </c>
      <c r="W61" s="4">
        <f t="shared" si="32"/>
        <v>0</v>
      </c>
      <c r="X61" s="4">
        <f t="shared" si="32"/>
        <v>0</v>
      </c>
      <c r="Y61" s="4">
        <f t="shared" si="32"/>
        <v>0</v>
      </c>
      <c r="Z61" s="4">
        <f t="shared" si="32"/>
        <v>0</v>
      </c>
      <c r="AA61" s="4">
        <f t="shared" si="32"/>
        <v>0</v>
      </c>
      <c r="AB61" s="4">
        <f t="shared" si="32"/>
        <v>0</v>
      </c>
      <c r="AC61" s="4">
        <f t="shared" si="32"/>
        <v>0</v>
      </c>
      <c r="AD61" s="4">
        <f t="shared" si="32"/>
        <v>0</v>
      </c>
      <c r="AE61" s="4">
        <f t="shared" si="32"/>
        <v>0</v>
      </c>
      <c r="AF61" s="4">
        <f t="shared" si="32"/>
        <v>0</v>
      </c>
      <c r="AG61" s="4">
        <f t="shared" si="32"/>
        <v>0</v>
      </c>
      <c r="AH61" s="138"/>
    </row>
    <row r="62" spans="1:34" s="139" customFormat="1">
      <c r="A62" s="96"/>
      <c r="B62" s="137" t="s">
        <v>257</v>
      </c>
      <c r="C62" s="135"/>
      <c r="D62" s="4">
        <f>D$15</f>
        <v>0</v>
      </c>
      <c r="E62" s="4">
        <f t="shared" ref="E62:AG62" si="33">E$15</f>
        <v>0</v>
      </c>
      <c r="F62" s="4">
        <f t="shared" si="33"/>
        <v>501</v>
      </c>
      <c r="G62" s="4">
        <f t="shared" si="33"/>
        <v>501</v>
      </c>
      <c r="H62" s="4">
        <f t="shared" si="33"/>
        <v>501</v>
      </c>
      <c r="I62" s="4">
        <f t="shared" si="33"/>
        <v>501</v>
      </c>
      <c r="J62" s="4">
        <f t="shared" si="33"/>
        <v>501</v>
      </c>
      <c r="K62" s="4">
        <f t="shared" si="33"/>
        <v>501</v>
      </c>
      <c r="L62" s="4">
        <f t="shared" si="33"/>
        <v>501</v>
      </c>
      <c r="M62" s="4">
        <f t="shared" si="33"/>
        <v>501</v>
      </c>
      <c r="N62" s="4">
        <f t="shared" si="33"/>
        <v>501</v>
      </c>
      <c r="O62" s="4">
        <f t="shared" si="33"/>
        <v>501</v>
      </c>
      <c r="P62" s="4">
        <f t="shared" si="33"/>
        <v>501</v>
      </c>
      <c r="Q62" s="4">
        <f t="shared" si="33"/>
        <v>501</v>
      </c>
      <c r="R62" s="4">
        <f t="shared" si="33"/>
        <v>501</v>
      </c>
      <c r="S62" s="4">
        <f t="shared" si="33"/>
        <v>501</v>
      </c>
      <c r="T62" s="4">
        <f t="shared" si="33"/>
        <v>501</v>
      </c>
      <c r="U62" s="4">
        <f t="shared" si="33"/>
        <v>501</v>
      </c>
      <c r="V62" s="4">
        <f t="shared" si="33"/>
        <v>501</v>
      </c>
      <c r="W62" s="4">
        <f t="shared" si="33"/>
        <v>501</v>
      </c>
      <c r="X62" s="4">
        <f t="shared" si="33"/>
        <v>501</v>
      </c>
      <c r="Y62" s="4">
        <f t="shared" si="33"/>
        <v>501</v>
      </c>
      <c r="Z62" s="4">
        <f t="shared" si="33"/>
        <v>501</v>
      </c>
      <c r="AA62" s="4">
        <f t="shared" si="33"/>
        <v>501</v>
      </c>
      <c r="AB62" s="4">
        <f t="shared" si="33"/>
        <v>501</v>
      </c>
      <c r="AC62" s="4">
        <f t="shared" si="33"/>
        <v>501</v>
      </c>
      <c r="AD62" s="4">
        <f t="shared" si="33"/>
        <v>501</v>
      </c>
      <c r="AE62" s="4">
        <f t="shared" si="33"/>
        <v>501</v>
      </c>
      <c r="AF62" s="4">
        <f t="shared" si="33"/>
        <v>501</v>
      </c>
      <c r="AG62" s="4">
        <f t="shared" si="33"/>
        <v>501</v>
      </c>
      <c r="AH62" s="138"/>
    </row>
    <row r="63" spans="1:34" s="139" customFormat="1">
      <c r="A63" s="96"/>
      <c r="B63" s="110" t="s">
        <v>188</v>
      </c>
      <c r="C63" s="135"/>
      <c r="D63" s="4">
        <f>D$18</f>
        <v>0</v>
      </c>
      <c r="E63" s="4">
        <f t="shared" ref="E63:AG63" si="34">E$18</f>
        <v>0</v>
      </c>
      <c r="F63" s="4">
        <f t="shared" si="34"/>
        <v>257.24571428571392</v>
      </c>
      <c r="G63" s="4">
        <f t="shared" si="34"/>
        <v>257.24571428571392</v>
      </c>
      <c r="H63" s="4">
        <f t="shared" si="34"/>
        <v>257.24571428571392</v>
      </c>
      <c r="I63" s="4">
        <f t="shared" si="34"/>
        <v>257.24571428571392</v>
      </c>
      <c r="J63" s="4">
        <f t="shared" si="34"/>
        <v>257.24571428571392</v>
      </c>
      <c r="K63" s="4">
        <f t="shared" si="34"/>
        <v>257.24571428571392</v>
      </c>
      <c r="L63" s="4">
        <f t="shared" si="34"/>
        <v>257.24571428571392</v>
      </c>
      <c r="M63" s="4">
        <f t="shared" si="34"/>
        <v>257.24571428571392</v>
      </c>
      <c r="N63" s="4">
        <f t="shared" si="34"/>
        <v>257.24571428571392</v>
      </c>
      <c r="O63" s="4">
        <f t="shared" si="34"/>
        <v>257.24571428571392</v>
      </c>
      <c r="P63" s="4">
        <f t="shared" si="34"/>
        <v>257.24571428571392</v>
      </c>
      <c r="Q63" s="4">
        <f t="shared" si="34"/>
        <v>257.24571428571392</v>
      </c>
      <c r="R63" s="4">
        <f t="shared" si="34"/>
        <v>257.24571428571392</v>
      </c>
      <c r="S63" s="4">
        <f t="shared" si="34"/>
        <v>257.24571428571392</v>
      </c>
      <c r="T63" s="4">
        <f t="shared" si="34"/>
        <v>257.24571428571392</v>
      </c>
      <c r="U63" s="4">
        <f t="shared" si="34"/>
        <v>257.24571428571392</v>
      </c>
      <c r="V63" s="4">
        <f t="shared" si="34"/>
        <v>257.24571428571392</v>
      </c>
      <c r="W63" s="4">
        <f t="shared" si="34"/>
        <v>257.24571428571392</v>
      </c>
      <c r="X63" s="4">
        <f t="shared" si="34"/>
        <v>257.24571428571392</v>
      </c>
      <c r="Y63" s="4">
        <f t="shared" si="34"/>
        <v>257.24571428571392</v>
      </c>
      <c r="Z63" s="4">
        <f t="shared" si="34"/>
        <v>257.24571428571392</v>
      </c>
      <c r="AA63" s="4">
        <f t="shared" si="34"/>
        <v>257.24571428571392</v>
      </c>
      <c r="AB63" s="4">
        <f t="shared" si="34"/>
        <v>257.24571428571392</v>
      </c>
      <c r="AC63" s="4">
        <f t="shared" si="34"/>
        <v>257.24571428571392</v>
      </c>
      <c r="AD63" s="4">
        <f t="shared" si="34"/>
        <v>257.24571428571392</v>
      </c>
      <c r="AE63" s="4">
        <f t="shared" si="34"/>
        <v>257.24571428571392</v>
      </c>
      <c r="AF63" s="4">
        <f t="shared" si="34"/>
        <v>257.24571428571392</v>
      </c>
      <c r="AG63" s="4">
        <f t="shared" si="34"/>
        <v>257.24571428571392</v>
      </c>
      <c r="AH63" s="138"/>
    </row>
    <row r="64" spans="1:34" s="139" customFormat="1">
      <c r="B64" s="110" t="s">
        <v>221</v>
      </c>
      <c r="C64" s="135"/>
      <c r="D64" s="4">
        <f>D$8*MIN(Támogatás!$B$19,Támogatás!$B$21)*85%</f>
        <v>2451.2258356652101</v>
      </c>
      <c r="E64" s="4">
        <f>E$8*MIN(Támogatás!$B$19,Támogatás!$B$21)*85%</f>
        <v>4995.5323255747899</v>
      </c>
      <c r="F64" s="4">
        <f>F$8*MIN(Támogatás!$B$19,Támogatás!$B$21)*85%</f>
        <v>0</v>
      </c>
      <c r="G64" s="4">
        <f>G$8*MIN(Támogatás!$B$19,Támogatás!$B$21)*85%</f>
        <v>0</v>
      </c>
      <c r="H64" s="4">
        <f>H$8*MIN(Támogatás!$B$19,Támogatás!$B$21)*85%</f>
        <v>0</v>
      </c>
      <c r="I64" s="4">
        <f>I$8*MIN(Támogatás!$B$19,Támogatás!$B$21)*85%</f>
        <v>0</v>
      </c>
      <c r="J64" s="4">
        <f>J$8*MIN(Támogatás!$B$19,Támogatás!$B$21)*85%</f>
        <v>0</v>
      </c>
      <c r="K64" s="4">
        <f>K$8*MIN(Támogatás!$B$19,Támogatás!$B$21)*85%</f>
        <v>0</v>
      </c>
      <c r="L64" s="4">
        <f>L$8*MIN(Támogatás!$B$19,Támogatás!$B$21)*85%</f>
        <v>0</v>
      </c>
      <c r="M64" s="4">
        <f>M$8*MIN(Támogatás!$B$19,Támogatás!$B$21)*85%</f>
        <v>0</v>
      </c>
      <c r="N64" s="4">
        <f>N$8*MIN(Támogatás!$B$19,Támogatás!$B$21)*85%</f>
        <v>0</v>
      </c>
      <c r="O64" s="4">
        <f>O$8*MIN(Támogatás!$B$19,Támogatás!$B$21)*85%</f>
        <v>0</v>
      </c>
      <c r="P64" s="4">
        <f>P$8*MIN(Támogatás!$B$19,Támogatás!$B$21)*85%</f>
        <v>0</v>
      </c>
      <c r="Q64" s="4">
        <f>Q$8*MIN(Támogatás!$B$19,Támogatás!$B$21)*85%</f>
        <v>0</v>
      </c>
      <c r="R64" s="4">
        <f>R$8*MIN(Támogatás!$B$19,Támogatás!$B$21)*85%</f>
        <v>0</v>
      </c>
      <c r="S64" s="4">
        <f>S$8*MIN(Támogatás!$B$19,Támogatás!$B$21)*85%</f>
        <v>0</v>
      </c>
      <c r="T64" s="4">
        <f>T$8*MIN(Támogatás!$B$19,Támogatás!$B$21)*85%</f>
        <v>0</v>
      </c>
      <c r="U64" s="4">
        <f>U$8*MIN(Támogatás!$B$19,Támogatás!$B$21)*85%</f>
        <v>0</v>
      </c>
      <c r="V64" s="4">
        <f>V$8*MIN(Támogatás!$B$19,Támogatás!$B$21)*85%</f>
        <v>0</v>
      </c>
      <c r="W64" s="4">
        <f>W$8*MIN(Támogatás!$B$19,Támogatás!$B$21)*85%</f>
        <v>0</v>
      </c>
      <c r="X64" s="4">
        <f>X$8*MIN(Támogatás!$B$19,Támogatás!$B$21)*85%</f>
        <v>0</v>
      </c>
      <c r="Y64" s="4">
        <f>Y$8*MIN(Támogatás!$B$19,Támogatás!$B$21)*85%</f>
        <v>0</v>
      </c>
      <c r="Z64" s="4">
        <f>Z$8*MIN(Támogatás!$B$19,Támogatás!$B$21)*85%</f>
        <v>0</v>
      </c>
      <c r="AA64" s="4">
        <f>AA$8*MIN(Támogatás!$B$19,Támogatás!$B$21)*85%</f>
        <v>0</v>
      </c>
      <c r="AB64" s="4">
        <f>AB$8*MIN(Támogatás!$B$19,Támogatás!$B$21)*85%</f>
        <v>0</v>
      </c>
      <c r="AC64" s="4">
        <f>AC$8*MIN(Támogatás!$B$19,Támogatás!$B$21)*85%</f>
        <v>0</v>
      </c>
      <c r="AD64" s="4">
        <f>AD$8*MIN(Támogatás!$B$19,Támogatás!$B$21)*85%</f>
        <v>0</v>
      </c>
      <c r="AE64" s="4">
        <f>AE$8*MIN(Támogatás!$B$19,Támogatás!$B$21)*85%</f>
        <v>0</v>
      </c>
      <c r="AF64" s="4">
        <f>AF$8*MIN(Támogatás!$B$19,Támogatás!$B$21)*85%</f>
        <v>0</v>
      </c>
      <c r="AG64" s="4">
        <f>AG$8*MIN(Támogatás!$B$19,Támogatás!$B$21)*85%</f>
        <v>0</v>
      </c>
      <c r="AH64" s="138"/>
    </row>
    <row r="65" spans="1:34" s="139" customFormat="1">
      <c r="A65" s="96"/>
      <c r="B65" s="110" t="s">
        <v>222</v>
      </c>
      <c r="C65" s="135"/>
      <c r="D65" s="4">
        <f>SUM(D66:D67)</f>
        <v>754.85916433478997</v>
      </c>
      <c r="E65" s="4">
        <f t="shared" ref="E65:AG65" si="35">SUM(E66:E67)</f>
        <v>1538.3826744252101</v>
      </c>
      <c r="F65" s="4">
        <f t="shared" si="35"/>
        <v>0</v>
      </c>
      <c r="G65" s="4">
        <f t="shared" si="35"/>
        <v>0</v>
      </c>
      <c r="H65" s="4">
        <f t="shared" si="35"/>
        <v>0</v>
      </c>
      <c r="I65" s="4">
        <f t="shared" si="35"/>
        <v>0</v>
      </c>
      <c r="J65" s="4">
        <f t="shared" si="35"/>
        <v>0</v>
      </c>
      <c r="K65" s="4">
        <f t="shared" si="35"/>
        <v>0</v>
      </c>
      <c r="L65" s="4">
        <f t="shared" si="35"/>
        <v>0</v>
      </c>
      <c r="M65" s="4">
        <f t="shared" si="35"/>
        <v>0</v>
      </c>
      <c r="N65" s="4">
        <f t="shared" si="35"/>
        <v>0</v>
      </c>
      <c r="O65" s="4">
        <f t="shared" si="35"/>
        <v>0</v>
      </c>
      <c r="P65" s="4">
        <f t="shared" si="35"/>
        <v>0</v>
      </c>
      <c r="Q65" s="4">
        <f t="shared" si="35"/>
        <v>0</v>
      </c>
      <c r="R65" s="4">
        <f t="shared" si="35"/>
        <v>0</v>
      </c>
      <c r="S65" s="4">
        <f t="shared" si="35"/>
        <v>0</v>
      </c>
      <c r="T65" s="4">
        <f t="shared" si="35"/>
        <v>0</v>
      </c>
      <c r="U65" s="4">
        <f t="shared" si="35"/>
        <v>0</v>
      </c>
      <c r="V65" s="4">
        <f t="shared" si="35"/>
        <v>0</v>
      </c>
      <c r="W65" s="4">
        <f t="shared" si="35"/>
        <v>0</v>
      </c>
      <c r="X65" s="4">
        <f t="shared" si="35"/>
        <v>0</v>
      </c>
      <c r="Y65" s="4">
        <f t="shared" si="35"/>
        <v>0</v>
      </c>
      <c r="Z65" s="4">
        <f t="shared" si="35"/>
        <v>0</v>
      </c>
      <c r="AA65" s="4">
        <f t="shared" si="35"/>
        <v>0</v>
      </c>
      <c r="AB65" s="4">
        <f t="shared" si="35"/>
        <v>0</v>
      </c>
      <c r="AC65" s="4">
        <f t="shared" si="35"/>
        <v>0</v>
      </c>
      <c r="AD65" s="4">
        <f t="shared" si="35"/>
        <v>0</v>
      </c>
      <c r="AE65" s="4">
        <f t="shared" si="35"/>
        <v>0</v>
      </c>
      <c r="AF65" s="4">
        <f t="shared" si="35"/>
        <v>0</v>
      </c>
      <c r="AG65" s="4">
        <f t="shared" si="35"/>
        <v>0</v>
      </c>
      <c r="AH65" s="4"/>
    </row>
    <row r="66" spans="1:34" s="139" customFormat="1" ht="21">
      <c r="A66" s="96"/>
      <c r="B66" s="110" t="s">
        <v>223</v>
      </c>
      <c r="C66" s="135"/>
      <c r="D66" s="4">
        <f>D$8*MIN(Támogatás!$B$19,Támogatás!$B$21)*15%</f>
        <v>432.56926511738999</v>
      </c>
      <c r="E66" s="4">
        <f>E$8*MIN(Támogatás!$B$19,Támogatás!$B$21)*15%</f>
        <v>881.56452804260994</v>
      </c>
      <c r="F66" s="4">
        <f>F$8*MIN(Támogatás!$B$19,Támogatás!$B$21)*15%</f>
        <v>0</v>
      </c>
      <c r="G66" s="4">
        <f>G$8*MIN(Támogatás!$B$19,Támogatás!$B$21)*15%</f>
        <v>0</v>
      </c>
      <c r="H66" s="4">
        <f>H$8*MIN(Támogatás!$B$19,Támogatás!$B$21)*15%</f>
        <v>0</v>
      </c>
      <c r="I66" s="4">
        <f>I$8*MIN(Támogatás!$B$19,Támogatás!$B$21)*15%</f>
        <v>0</v>
      </c>
      <c r="J66" s="4">
        <f>J$8*MIN(Támogatás!$B$19,Támogatás!$B$21)*15%</f>
        <v>0</v>
      </c>
      <c r="K66" s="4">
        <f>K$8*MIN(Támogatás!$B$19,Támogatás!$B$21)*15%</f>
        <v>0</v>
      </c>
      <c r="L66" s="4">
        <f>L$8*MIN(Támogatás!$B$19,Támogatás!$B$21)*15%</f>
        <v>0</v>
      </c>
      <c r="M66" s="4">
        <f>M$8*MIN(Támogatás!$B$19,Támogatás!$B$21)*15%</f>
        <v>0</v>
      </c>
      <c r="N66" s="4">
        <f>N$8*MIN(Támogatás!$B$19,Támogatás!$B$21)*15%</f>
        <v>0</v>
      </c>
      <c r="O66" s="4">
        <f>O$8*MIN(Támogatás!$B$19,Támogatás!$B$21)*15%</f>
        <v>0</v>
      </c>
      <c r="P66" s="4">
        <f>P$8*MIN(Támogatás!$B$19,Támogatás!$B$21)*15%</f>
        <v>0</v>
      </c>
      <c r="Q66" s="4">
        <f>Q$8*MIN(Támogatás!$B$19,Támogatás!$B$21)*15%</f>
        <v>0</v>
      </c>
      <c r="R66" s="4">
        <f>R$8*MIN(Támogatás!$B$19,Támogatás!$B$21)*15%</f>
        <v>0</v>
      </c>
      <c r="S66" s="4">
        <f>S$8*MIN(Támogatás!$B$19,Támogatás!$B$21)*15%</f>
        <v>0</v>
      </c>
      <c r="T66" s="4">
        <f>T$8*MIN(Támogatás!$B$19,Támogatás!$B$21)*15%</f>
        <v>0</v>
      </c>
      <c r="U66" s="4">
        <f>U$8*MIN(Támogatás!$B$19,Támogatás!$B$21)*15%</f>
        <v>0</v>
      </c>
      <c r="V66" s="4">
        <f>V$8*MIN(Támogatás!$B$19,Támogatás!$B$21)*15%</f>
        <v>0</v>
      </c>
      <c r="W66" s="4">
        <f>W$8*MIN(Támogatás!$B$19,Támogatás!$B$21)*15%</f>
        <v>0</v>
      </c>
      <c r="X66" s="4">
        <f>X$8*MIN(Támogatás!$B$19,Támogatás!$B$21)*15%</f>
        <v>0</v>
      </c>
      <c r="Y66" s="4">
        <f>Y$8*MIN(Támogatás!$B$19,Támogatás!$B$21)*15%</f>
        <v>0</v>
      </c>
      <c r="Z66" s="4">
        <f>Z$8*MIN(Támogatás!$B$19,Támogatás!$B$21)*15%</f>
        <v>0</v>
      </c>
      <c r="AA66" s="4">
        <f>AA$8*MIN(Támogatás!$B$19,Támogatás!$B$21)*15%</f>
        <v>0</v>
      </c>
      <c r="AB66" s="4">
        <f>AB$8*MIN(Támogatás!$B$19,Támogatás!$B$21)*15%</f>
        <v>0</v>
      </c>
      <c r="AC66" s="4">
        <f>AC$8*MIN(Támogatás!$B$19,Támogatás!$B$21)*15%</f>
        <v>0</v>
      </c>
      <c r="AD66" s="4">
        <f>AD$8*MIN(Támogatás!$B$19,Támogatás!$B$21)*15%</f>
        <v>0</v>
      </c>
      <c r="AE66" s="4">
        <f>AE$8*MIN(Támogatás!$B$19,Támogatás!$B$21)*15%</f>
        <v>0</v>
      </c>
      <c r="AF66" s="4">
        <f>AF$8*MIN(Támogatás!$B$19,Támogatás!$B$21)*15%</f>
        <v>0</v>
      </c>
      <c r="AG66" s="4">
        <f>AG$8*MIN(Támogatás!$B$19,Támogatás!$B$21)*15%</f>
        <v>0</v>
      </c>
      <c r="AH66" s="4"/>
    </row>
    <row r="67" spans="1:34" s="139" customFormat="1">
      <c r="A67" s="96"/>
      <c r="B67" s="110" t="s">
        <v>224</v>
      </c>
      <c r="C67" s="135"/>
      <c r="D67" s="4">
        <f>SUM(D68:D69)</f>
        <v>322.28989921739998</v>
      </c>
      <c r="E67" s="4">
        <f t="shared" ref="E67:AG67" si="36">SUM(E68:E69)</f>
        <v>656.81814638260016</v>
      </c>
      <c r="F67" s="4">
        <f t="shared" si="36"/>
        <v>0</v>
      </c>
      <c r="G67" s="4">
        <f t="shared" si="36"/>
        <v>0</v>
      </c>
      <c r="H67" s="4">
        <f t="shared" si="36"/>
        <v>0</v>
      </c>
      <c r="I67" s="4">
        <f t="shared" si="36"/>
        <v>0</v>
      </c>
      <c r="J67" s="4">
        <f t="shared" si="36"/>
        <v>0</v>
      </c>
      <c r="K67" s="4">
        <f t="shared" si="36"/>
        <v>0</v>
      </c>
      <c r="L67" s="4">
        <f t="shared" si="36"/>
        <v>0</v>
      </c>
      <c r="M67" s="4">
        <f t="shared" si="36"/>
        <v>0</v>
      </c>
      <c r="N67" s="4">
        <f t="shared" si="36"/>
        <v>0</v>
      </c>
      <c r="O67" s="4">
        <f t="shared" si="36"/>
        <v>0</v>
      </c>
      <c r="P67" s="4">
        <f t="shared" si="36"/>
        <v>0</v>
      </c>
      <c r="Q67" s="4">
        <f t="shared" si="36"/>
        <v>0</v>
      </c>
      <c r="R67" s="4">
        <f t="shared" si="36"/>
        <v>0</v>
      </c>
      <c r="S67" s="4">
        <f t="shared" si="36"/>
        <v>0</v>
      </c>
      <c r="T67" s="4">
        <f t="shared" si="36"/>
        <v>0</v>
      </c>
      <c r="U67" s="4">
        <f t="shared" si="36"/>
        <v>0</v>
      </c>
      <c r="V67" s="4">
        <f t="shared" si="36"/>
        <v>0</v>
      </c>
      <c r="W67" s="4">
        <f t="shared" si="36"/>
        <v>0</v>
      </c>
      <c r="X67" s="4">
        <f t="shared" si="36"/>
        <v>0</v>
      </c>
      <c r="Y67" s="4">
        <f t="shared" si="36"/>
        <v>0</v>
      </c>
      <c r="Z67" s="4">
        <f t="shared" si="36"/>
        <v>0</v>
      </c>
      <c r="AA67" s="4">
        <f t="shared" si="36"/>
        <v>0</v>
      </c>
      <c r="AB67" s="4">
        <f t="shared" si="36"/>
        <v>0</v>
      </c>
      <c r="AC67" s="4">
        <f t="shared" si="36"/>
        <v>0</v>
      </c>
      <c r="AD67" s="4">
        <f t="shared" si="36"/>
        <v>0</v>
      </c>
      <c r="AE67" s="4">
        <f t="shared" si="36"/>
        <v>0</v>
      </c>
      <c r="AF67" s="4">
        <f t="shared" si="36"/>
        <v>0</v>
      </c>
      <c r="AG67" s="4">
        <f t="shared" si="36"/>
        <v>0</v>
      </c>
      <c r="AH67" s="4"/>
    </row>
    <row r="68" spans="1:34" s="139" customFormat="1">
      <c r="A68" s="96"/>
      <c r="B68" s="110" t="s">
        <v>225</v>
      </c>
      <c r="C68" s="135"/>
      <c r="D68" s="4">
        <f>(D54-D64-D66-D69)+(D57+D58)</f>
        <v>322.28989921739998</v>
      </c>
      <c r="E68" s="4">
        <f t="shared" ref="E68:AG68" si="37">(E54-E64-E66-E69)+(E57+E58)</f>
        <v>656.81814638260016</v>
      </c>
      <c r="F68" s="4">
        <f t="shared" si="37"/>
        <v>0</v>
      </c>
      <c r="G68" s="4">
        <f t="shared" si="37"/>
        <v>0</v>
      </c>
      <c r="H68" s="4">
        <f t="shared" si="37"/>
        <v>0</v>
      </c>
      <c r="I68" s="4">
        <f t="shared" si="37"/>
        <v>0</v>
      </c>
      <c r="J68" s="4">
        <f t="shared" si="37"/>
        <v>0</v>
      </c>
      <c r="K68" s="4">
        <f t="shared" si="37"/>
        <v>0</v>
      </c>
      <c r="L68" s="4">
        <f t="shared" si="37"/>
        <v>0</v>
      </c>
      <c r="M68" s="4">
        <f t="shared" si="37"/>
        <v>0</v>
      </c>
      <c r="N68" s="4">
        <f t="shared" si="37"/>
        <v>0</v>
      </c>
      <c r="O68" s="4">
        <f t="shared" si="37"/>
        <v>0</v>
      </c>
      <c r="P68" s="4">
        <f t="shared" si="37"/>
        <v>0</v>
      </c>
      <c r="Q68" s="4">
        <f t="shared" si="37"/>
        <v>0</v>
      </c>
      <c r="R68" s="4">
        <f t="shared" si="37"/>
        <v>0</v>
      </c>
      <c r="S68" s="4">
        <f t="shared" si="37"/>
        <v>0</v>
      </c>
      <c r="T68" s="4">
        <f t="shared" si="37"/>
        <v>0</v>
      </c>
      <c r="U68" s="4">
        <f t="shared" si="37"/>
        <v>0</v>
      </c>
      <c r="V68" s="4">
        <f t="shared" si="37"/>
        <v>0</v>
      </c>
      <c r="W68" s="4">
        <f t="shared" si="37"/>
        <v>0</v>
      </c>
      <c r="X68" s="4">
        <f t="shared" si="37"/>
        <v>0</v>
      </c>
      <c r="Y68" s="4">
        <f t="shared" si="37"/>
        <v>0</v>
      </c>
      <c r="Z68" s="4">
        <f t="shared" si="37"/>
        <v>0</v>
      </c>
      <c r="AA68" s="4">
        <f t="shared" si="37"/>
        <v>0</v>
      </c>
      <c r="AB68" s="4">
        <f t="shared" si="37"/>
        <v>0</v>
      </c>
      <c r="AC68" s="4">
        <f t="shared" si="37"/>
        <v>0</v>
      </c>
      <c r="AD68" s="4">
        <f t="shared" si="37"/>
        <v>0</v>
      </c>
      <c r="AE68" s="4">
        <f t="shared" si="37"/>
        <v>0</v>
      </c>
      <c r="AF68" s="4">
        <f t="shared" si="37"/>
        <v>0</v>
      </c>
      <c r="AG68" s="4">
        <f t="shared" si="37"/>
        <v>0</v>
      </c>
      <c r="AH68" s="4"/>
    </row>
    <row r="69" spans="1:34" s="139" customFormat="1" ht="10.5" customHeight="1">
      <c r="A69" s="96"/>
      <c r="B69" s="110" t="s">
        <v>226</v>
      </c>
      <c r="C69" s="135"/>
      <c r="D69" s="4">
        <f>SUM(D70:D71)</f>
        <v>0</v>
      </c>
      <c r="E69" s="4">
        <f t="shared" ref="E69:AG69" si="38">SUM(E70:E71)</f>
        <v>0</v>
      </c>
      <c r="F69" s="4">
        <f t="shared" si="38"/>
        <v>0</v>
      </c>
      <c r="G69" s="4">
        <f t="shared" si="38"/>
        <v>0</v>
      </c>
      <c r="H69" s="4">
        <f t="shared" si="38"/>
        <v>0</v>
      </c>
      <c r="I69" s="4">
        <f t="shared" si="38"/>
        <v>0</v>
      </c>
      <c r="J69" s="4">
        <f t="shared" si="38"/>
        <v>0</v>
      </c>
      <c r="K69" s="4">
        <f t="shared" si="38"/>
        <v>0</v>
      </c>
      <c r="L69" s="4">
        <f t="shared" si="38"/>
        <v>0</v>
      </c>
      <c r="M69" s="4">
        <f t="shared" si="38"/>
        <v>0</v>
      </c>
      <c r="N69" s="4">
        <f t="shared" si="38"/>
        <v>0</v>
      </c>
      <c r="O69" s="4">
        <f t="shared" si="38"/>
        <v>0</v>
      </c>
      <c r="P69" s="4">
        <f t="shared" si="38"/>
        <v>0</v>
      </c>
      <c r="Q69" s="4">
        <f t="shared" si="38"/>
        <v>0</v>
      </c>
      <c r="R69" s="4">
        <f t="shared" si="38"/>
        <v>0</v>
      </c>
      <c r="S69" s="4">
        <f t="shared" si="38"/>
        <v>0</v>
      </c>
      <c r="T69" s="4">
        <f t="shared" si="38"/>
        <v>0</v>
      </c>
      <c r="U69" s="4">
        <f t="shared" si="38"/>
        <v>0</v>
      </c>
      <c r="V69" s="4">
        <f t="shared" si="38"/>
        <v>0</v>
      </c>
      <c r="W69" s="4">
        <f t="shared" si="38"/>
        <v>0</v>
      </c>
      <c r="X69" s="4">
        <f t="shared" si="38"/>
        <v>0</v>
      </c>
      <c r="Y69" s="4">
        <f t="shared" si="38"/>
        <v>0</v>
      </c>
      <c r="Z69" s="4">
        <f t="shared" si="38"/>
        <v>0</v>
      </c>
      <c r="AA69" s="4">
        <f t="shared" si="38"/>
        <v>0</v>
      </c>
      <c r="AB69" s="4">
        <f t="shared" si="38"/>
        <v>0</v>
      </c>
      <c r="AC69" s="4">
        <f t="shared" si="38"/>
        <v>0</v>
      </c>
      <c r="AD69" s="4">
        <f t="shared" si="38"/>
        <v>0</v>
      </c>
      <c r="AE69" s="4">
        <f t="shared" si="38"/>
        <v>0</v>
      </c>
      <c r="AF69" s="4">
        <f t="shared" si="38"/>
        <v>0</v>
      </c>
      <c r="AG69" s="4">
        <f t="shared" si="38"/>
        <v>0</v>
      </c>
      <c r="AH69" s="4"/>
    </row>
    <row r="70" spans="1:34" s="139" customFormat="1">
      <c r="A70" s="96"/>
      <c r="B70" s="110" t="s">
        <v>227</v>
      </c>
      <c r="C70" s="135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/>
    </row>
    <row r="71" spans="1:34" s="139" customFormat="1">
      <c r="A71" s="96"/>
      <c r="B71" s="110" t="s">
        <v>228</v>
      </c>
      <c r="C71" s="135"/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/>
    </row>
    <row r="72" spans="1:34" s="139" customFormat="1">
      <c r="A72" s="96"/>
      <c r="B72" s="110" t="s">
        <v>229</v>
      </c>
      <c r="C72" s="135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/>
    </row>
    <row r="73" spans="1:34" s="139" customFormat="1" ht="21">
      <c r="A73" s="96"/>
      <c r="B73" s="162" t="s">
        <v>232</v>
      </c>
      <c r="C73" s="163"/>
      <c r="D73" s="164">
        <f>SUM(D60,D63:D65,D72)</f>
        <v>3206.085</v>
      </c>
      <c r="E73" s="164">
        <f t="shared" ref="E73:AG73" si="39">SUM(E60,E63:E65,E72)</f>
        <v>6533.915</v>
      </c>
      <c r="F73" s="164">
        <f t="shared" si="39"/>
        <v>758.24571428571392</v>
      </c>
      <c r="G73" s="164">
        <f t="shared" si="39"/>
        <v>758.24571428571392</v>
      </c>
      <c r="H73" s="164">
        <f t="shared" si="39"/>
        <v>758.24571428571392</v>
      </c>
      <c r="I73" s="164">
        <f t="shared" si="39"/>
        <v>758.24571428571392</v>
      </c>
      <c r="J73" s="164">
        <f t="shared" si="39"/>
        <v>758.24571428571392</v>
      </c>
      <c r="K73" s="164">
        <f t="shared" si="39"/>
        <v>758.24571428571392</v>
      </c>
      <c r="L73" s="164">
        <f t="shared" si="39"/>
        <v>758.24571428571392</v>
      </c>
      <c r="M73" s="164">
        <f t="shared" si="39"/>
        <v>758.24571428571392</v>
      </c>
      <c r="N73" s="164">
        <f t="shared" si="39"/>
        <v>758.24571428571392</v>
      </c>
      <c r="O73" s="164">
        <f t="shared" si="39"/>
        <v>758.24571428571392</v>
      </c>
      <c r="P73" s="164">
        <f t="shared" si="39"/>
        <v>758.24571428571392</v>
      </c>
      <c r="Q73" s="164">
        <f t="shared" si="39"/>
        <v>758.24571428571392</v>
      </c>
      <c r="R73" s="164">
        <f t="shared" si="39"/>
        <v>758.24571428571392</v>
      </c>
      <c r="S73" s="164">
        <f t="shared" si="39"/>
        <v>758.24571428571392</v>
      </c>
      <c r="T73" s="164">
        <f t="shared" si="39"/>
        <v>758.24571428571392</v>
      </c>
      <c r="U73" s="164">
        <f t="shared" si="39"/>
        <v>758.24571428571392</v>
      </c>
      <c r="V73" s="164">
        <f t="shared" si="39"/>
        <v>758.24571428571392</v>
      </c>
      <c r="W73" s="164">
        <f t="shared" si="39"/>
        <v>758.24571428571392</v>
      </c>
      <c r="X73" s="164">
        <f t="shared" si="39"/>
        <v>758.24571428571392</v>
      </c>
      <c r="Y73" s="164">
        <f t="shared" si="39"/>
        <v>758.24571428571392</v>
      </c>
      <c r="Z73" s="164">
        <f t="shared" si="39"/>
        <v>758.24571428571392</v>
      </c>
      <c r="AA73" s="164">
        <f t="shared" si="39"/>
        <v>758.24571428571392</v>
      </c>
      <c r="AB73" s="164">
        <f t="shared" si="39"/>
        <v>758.24571428571392</v>
      </c>
      <c r="AC73" s="164">
        <f t="shared" si="39"/>
        <v>758.24571428571392</v>
      </c>
      <c r="AD73" s="164">
        <f t="shared" si="39"/>
        <v>758.24571428571392</v>
      </c>
      <c r="AE73" s="164">
        <f t="shared" si="39"/>
        <v>758.24571428571392</v>
      </c>
      <c r="AF73" s="164">
        <f t="shared" si="39"/>
        <v>758.24571428571392</v>
      </c>
      <c r="AG73" s="164">
        <f t="shared" si="39"/>
        <v>758.24571428571392</v>
      </c>
      <c r="AH73" s="97"/>
    </row>
    <row r="74" spans="1:34" s="139" customFormat="1" ht="21" customHeight="1">
      <c r="A74" s="96"/>
      <c r="B74" s="165" t="s">
        <v>230</v>
      </c>
      <c r="C74" s="166"/>
      <c r="D74" s="167">
        <f t="shared" ref="D74:AG74" si="40">D73-D59</f>
        <v>0</v>
      </c>
      <c r="E74" s="167">
        <f t="shared" si="40"/>
        <v>0</v>
      </c>
      <c r="F74" s="167">
        <f t="shared" si="40"/>
        <v>673.80571428571432</v>
      </c>
      <c r="G74" s="167">
        <f t="shared" si="40"/>
        <v>673.80571428571432</v>
      </c>
      <c r="H74" s="167">
        <f t="shared" si="40"/>
        <v>673.80571428571432</v>
      </c>
      <c r="I74" s="167">
        <f t="shared" si="40"/>
        <v>673.80571428571432</v>
      </c>
      <c r="J74" s="167">
        <f t="shared" si="40"/>
        <v>673.80571428571432</v>
      </c>
      <c r="K74" s="167">
        <f t="shared" si="40"/>
        <v>673.80571428571432</v>
      </c>
      <c r="L74" s="167">
        <f t="shared" si="40"/>
        <v>673.80571428571432</v>
      </c>
      <c r="M74" s="167">
        <f t="shared" si="40"/>
        <v>673.80571428571432</v>
      </c>
      <c r="N74" s="167">
        <f t="shared" si="40"/>
        <v>673.80571428571432</v>
      </c>
      <c r="O74" s="167">
        <f t="shared" si="40"/>
        <v>-3259.1942857142858</v>
      </c>
      <c r="P74" s="167">
        <f t="shared" si="40"/>
        <v>673.80571428571432</v>
      </c>
      <c r="Q74" s="167">
        <f t="shared" si="40"/>
        <v>84.805714285714316</v>
      </c>
      <c r="R74" s="167">
        <f t="shared" si="40"/>
        <v>673.80571428571432</v>
      </c>
      <c r="S74" s="167">
        <f t="shared" si="40"/>
        <v>673.80571428571432</v>
      </c>
      <c r="T74" s="167">
        <f t="shared" si="40"/>
        <v>-967.19428571428568</v>
      </c>
      <c r="U74" s="167">
        <f t="shared" si="40"/>
        <v>673.80571428571432</v>
      </c>
      <c r="V74" s="167">
        <f t="shared" si="40"/>
        <v>673.80571428571432</v>
      </c>
      <c r="W74" s="167">
        <f t="shared" si="40"/>
        <v>673.80571428571432</v>
      </c>
      <c r="X74" s="167">
        <f t="shared" si="40"/>
        <v>673.80571428571432</v>
      </c>
      <c r="Y74" s="167">
        <f t="shared" si="40"/>
        <v>-3259.1942857142858</v>
      </c>
      <c r="Z74" s="167">
        <f t="shared" si="40"/>
        <v>673.80571428571432</v>
      </c>
      <c r="AA74" s="167">
        <f t="shared" si="40"/>
        <v>673.80571428571432</v>
      </c>
      <c r="AB74" s="167">
        <f t="shared" si="40"/>
        <v>673.80571428571432</v>
      </c>
      <c r="AC74" s="167">
        <f t="shared" si="40"/>
        <v>84.805714285714316</v>
      </c>
      <c r="AD74" s="167">
        <f t="shared" si="40"/>
        <v>673.80571428571432</v>
      </c>
      <c r="AE74" s="167">
        <f t="shared" si="40"/>
        <v>673.80571428571432</v>
      </c>
      <c r="AF74" s="167">
        <f t="shared" si="40"/>
        <v>673.80571428571432</v>
      </c>
      <c r="AG74" s="167">
        <f t="shared" si="40"/>
        <v>673.80571428571432</v>
      </c>
      <c r="AH74" s="97"/>
    </row>
    <row r="75" spans="1:34" s="139" customFormat="1" ht="21">
      <c r="A75" s="96"/>
      <c r="B75" s="111" t="s">
        <v>231</v>
      </c>
      <c r="C75" s="136"/>
      <c r="D75" s="97">
        <f t="shared" ref="D75:AG75" si="41">D74+C75</f>
        <v>0</v>
      </c>
      <c r="E75" s="97">
        <f t="shared" si="41"/>
        <v>0</v>
      </c>
      <c r="F75" s="97">
        <f t="shared" si="41"/>
        <v>673.80571428571432</v>
      </c>
      <c r="G75" s="97">
        <f t="shared" si="41"/>
        <v>1347.6114285714286</v>
      </c>
      <c r="H75" s="97">
        <f t="shared" si="41"/>
        <v>2021.4171428571431</v>
      </c>
      <c r="I75" s="97">
        <f t="shared" si="41"/>
        <v>2695.2228571428573</v>
      </c>
      <c r="J75" s="97">
        <f t="shared" si="41"/>
        <v>3369.0285714285715</v>
      </c>
      <c r="K75" s="97">
        <f t="shared" si="41"/>
        <v>4042.8342857142857</v>
      </c>
      <c r="L75" s="97">
        <f t="shared" si="41"/>
        <v>4716.6400000000003</v>
      </c>
      <c r="M75" s="97">
        <f t="shared" si="41"/>
        <v>5390.4457142857145</v>
      </c>
      <c r="N75" s="97">
        <f t="shared" si="41"/>
        <v>6064.2514285714287</v>
      </c>
      <c r="O75" s="97">
        <f t="shared" si="41"/>
        <v>2805.0571428571429</v>
      </c>
      <c r="P75" s="97">
        <f t="shared" si="41"/>
        <v>3478.8628571428571</v>
      </c>
      <c r="Q75" s="97">
        <f t="shared" si="41"/>
        <v>3563.6685714285713</v>
      </c>
      <c r="R75" s="97">
        <f t="shared" si="41"/>
        <v>4237.4742857142855</v>
      </c>
      <c r="S75" s="97">
        <f t="shared" si="41"/>
        <v>4911.28</v>
      </c>
      <c r="T75" s="97">
        <f t="shared" si="41"/>
        <v>3944.0857142857139</v>
      </c>
      <c r="U75" s="97">
        <f t="shared" si="41"/>
        <v>4617.8914285714282</v>
      </c>
      <c r="V75" s="97">
        <f t="shared" si="41"/>
        <v>5291.6971428571424</v>
      </c>
      <c r="W75" s="97">
        <f t="shared" si="41"/>
        <v>5965.5028571428566</v>
      </c>
      <c r="X75" s="97">
        <f t="shared" si="41"/>
        <v>6639.3085714285708</v>
      </c>
      <c r="Y75" s="97">
        <f t="shared" si="41"/>
        <v>3380.114285714285</v>
      </c>
      <c r="Z75" s="97">
        <f t="shared" si="41"/>
        <v>4053.9199999999992</v>
      </c>
      <c r="AA75" s="97">
        <f t="shared" si="41"/>
        <v>4727.7257142857134</v>
      </c>
      <c r="AB75" s="97">
        <f t="shared" si="41"/>
        <v>5401.5314285714276</v>
      </c>
      <c r="AC75" s="97">
        <f t="shared" si="41"/>
        <v>5486.3371428571418</v>
      </c>
      <c r="AD75" s="97">
        <f t="shared" si="41"/>
        <v>6160.142857142856</v>
      </c>
      <c r="AE75" s="97">
        <f t="shared" si="41"/>
        <v>6833.9485714285702</v>
      </c>
      <c r="AF75" s="97">
        <f t="shared" si="41"/>
        <v>7507.7542857142844</v>
      </c>
      <c r="AG75" s="97">
        <f t="shared" si="41"/>
        <v>8181.5599999999986</v>
      </c>
      <c r="AH75" s="97"/>
    </row>
    <row r="76" spans="1:34" s="139" customFormat="1">
      <c r="A76" s="96"/>
      <c r="B76" s="112" t="s">
        <v>38</v>
      </c>
      <c r="C76" s="123">
        <f>MIN(D75:AG75)</f>
        <v>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</row>
    <row r="78" spans="1:34" ht="21">
      <c r="B78" s="148" t="s">
        <v>233</v>
      </c>
      <c r="C78" s="18"/>
      <c r="D78" s="18"/>
    </row>
    <row r="79" spans="1:34" s="139" customFormat="1">
      <c r="A79" s="96"/>
      <c r="B79" s="107"/>
      <c r="C79" s="18"/>
      <c r="D79" s="8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1:34">
      <c r="B80" s="265" t="s">
        <v>184</v>
      </c>
      <c r="C80" s="270"/>
      <c r="D80" s="90" t="s">
        <v>1</v>
      </c>
      <c r="E80" s="90" t="s">
        <v>55</v>
      </c>
      <c r="F80" s="90" t="s">
        <v>2</v>
      </c>
      <c r="G80" s="90" t="s">
        <v>3</v>
      </c>
      <c r="H80" s="90" t="s">
        <v>4</v>
      </c>
      <c r="I80" s="90" t="s">
        <v>5</v>
      </c>
      <c r="J80" s="90" t="s">
        <v>6</v>
      </c>
      <c r="K80" s="90" t="s">
        <v>7</v>
      </c>
      <c r="L80" s="90" t="s">
        <v>8</v>
      </c>
      <c r="M80" s="90" t="s">
        <v>9</v>
      </c>
      <c r="N80" s="90" t="s">
        <v>10</v>
      </c>
      <c r="O80" s="90" t="s">
        <v>11</v>
      </c>
      <c r="P80" s="90" t="s">
        <v>12</v>
      </c>
      <c r="Q80" s="90" t="s">
        <v>13</v>
      </c>
      <c r="R80" s="90" t="s">
        <v>14</v>
      </c>
      <c r="S80" s="90" t="s">
        <v>15</v>
      </c>
      <c r="T80" s="90" t="s">
        <v>16</v>
      </c>
      <c r="U80" s="90" t="s">
        <v>17</v>
      </c>
      <c r="V80" s="90" t="s">
        <v>18</v>
      </c>
      <c r="W80" s="90" t="s">
        <v>19</v>
      </c>
      <c r="X80" s="90" t="s">
        <v>20</v>
      </c>
      <c r="Y80" s="90" t="s">
        <v>21</v>
      </c>
      <c r="Z80" s="90" t="s">
        <v>22</v>
      </c>
      <c r="AA80" s="90" t="s">
        <v>23</v>
      </c>
      <c r="AB80" s="90" t="s">
        <v>24</v>
      </c>
      <c r="AC80" s="90" t="s">
        <v>25</v>
      </c>
      <c r="AD80" s="90" t="s">
        <v>26</v>
      </c>
      <c r="AE80" s="90" t="s">
        <v>27</v>
      </c>
      <c r="AF80" s="90" t="s">
        <v>28</v>
      </c>
      <c r="AG80" s="90" t="s">
        <v>29</v>
      </c>
    </row>
    <row r="81" spans="1:34">
      <c r="B81" s="266"/>
      <c r="C81" s="271"/>
      <c r="D81" s="100">
        <f>Beruházás_PE!C$38</f>
        <v>2018</v>
      </c>
      <c r="E81" s="100">
        <f>Beruházás_PE!D$38</f>
        <v>2019</v>
      </c>
      <c r="F81" s="100">
        <f>Beruházás_PE!E$38</f>
        <v>2020</v>
      </c>
      <c r="G81" s="100">
        <f>Beruházás_PE!F$38</f>
        <v>2021</v>
      </c>
      <c r="H81" s="100">
        <f>Beruházás_PE!G$38</f>
        <v>2022</v>
      </c>
      <c r="I81" s="100">
        <f>Beruházás_PE!H$38</f>
        <v>2023</v>
      </c>
      <c r="J81" s="100">
        <f>Beruházás_PE!I$38</f>
        <v>2024</v>
      </c>
      <c r="K81" s="100">
        <f>Beruházás_PE!J$38</f>
        <v>2025</v>
      </c>
      <c r="L81" s="100">
        <f>Beruházás_PE!K$38</f>
        <v>2026</v>
      </c>
      <c r="M81" s="100">
        <f>Beruházás_PE!L$38</f>
        <v>2027</v>
      </c>
      <c r="N81" s="100">
        <f>Beruházás_PE!M$38</f>
        <v>2028</v>
      </c>
      <c r="O81" s="100">
        <f>Beruházás_PE!N$38</f>
        <v>2029</v>
      </c>
      <c r="P81" s="100">
        <f>Beruházás_PE!O$38</f>
        <v>2030</v>
      </c>
      <c r="Q81" s="100">
        <f>Beruházás_PE!P$38</f>
        <v>2031</v>
      </c>
      <c r="R81" s="100">
        <f>Beruházás_PE!Q$38</f>
        <v>2032</v>
      </c>
      <c r="S81" s="100">
        <f>Beruházás_PE!R$38</f>
        <v>2033</v>
      </c>
      <c r="T81" s="100">
        <f>Beruházás_PE!S$38</f>
        <v>2034</v>
      </c>
      <c r="U81" s="100">
        <f>Beruházás_PE!T$38</f>
        <v>2035</v>
      </c>
      <c r="V81" s="100">
        <f>Beruházás_PE!U$38</f>
        <v>2036</v>
      </c>
      <c r="W81" s="100">
        <f>Beruházás_PE!V$38</f>
        <v>2037</v>
      </c>
      <c r="X81" s="100">
        <f>Beruházás_PE!W$38</f>
        <v>2038</v>
      </c>
      <c r="Y81" s="100">
        <f>Beruházás_PE!X$38</f>
        <v>2039</v>
      </c>
      <c r="Z81" s="100">
        <f>Beruházás_PE!Y$38</f>
        <v>2040</v>
      </c>
      <c r="AA81" s="100">
        <f>Beruházás_PE!Z$38</f>
        <v>2041</v>
      </c>
      <c r="AB81" s="100">
        <f>Beruházás_PE!AA$38</f>
        <v>2042</v>
      </c>
      <c r="AC81" s="100">
        <f>Beruházás_PE!AB$38</f>
        <v>2043</v>
      </c>
      <c r="AD81" s="100">
        <f>Beruházás_PE!AC$38</f>
        <v>2044</v>
      </c>
      <c r="AE81" s="100">
        <f>Beruházás_PE!AD$38</f>
        <v>2045</v>
      </c>
      <c r="AF81" s="100">
        <f>Beruházás_PE!AE$38</f>
        <v>2046</v>
      </c>
      <c r="AG81" s="100">
        <f>Beruházás_PE!AF$38</f>
        <v>2047</v>
      </c>
    </row>
    <row r="82" spans="1:34" s="139" customFormat="1">
      <c r="A82" s="96"/>
      <c r="B82" s="110" t="s">
        <v>30</v>
      </c>
      <c r="C82" s="135"/>
      <c r="D82" s="4">
        <f>D$8</f>
        <v>3206.085</v>
      </c>
      <c r="E82" s="4">
        <f t="shared" ref="E82:AG82" si="42">E$8</f>
        <v>6533.915</v>
      </c>
      <c r="F82" s="4">
        <f t="shared" si="42"/>
        <v>0</v>
      </c>
      <c r="G82" s="4">
        <f t="shared" si="42"/>
        <v>0</v>
      </c>
      <c r="H82" s="4">
        <f t="shared" si="42"/>
        <v>0</v>
      </c>
      <c r="I82" s="4">
        <f t="shared" si="42"/>
        <v>0</v>
      </c>
      <c r="J82" s="4">
        <f t="shared" si="42"/>
        <v>0</v>
      </c>
      <c r="K82" s="4">
        <f t="shared" si="42"/>
        <v>0</v>
      </c>
      <c r="L82" s="4">
        <f t="shared" si="42"/>
        <v>0</v>
      </c>
      <c r="M82" s="4">
        <f t="shared" si="42"/>
        <v>0</v>
      </c>
      <c r="N82" s="4">
        <f t="shared" si="42"/>
        <v>0</v>
      </c>
      <c r="O82" s="4">
        <f t="shared" si="42"/>
        <v>0</v>
      </c>
      <c r="P82" s="4">
        <f t="shared" si="42"/>
        <v>0</v>
      </c>
      <c r="Q82" s="4">
        <f t="shared" si="42"/>
        <v>0</v>
      </c>
      <c r="R82" s="4">
        <f t="shared" si="42"/>
        <v>0</v>
      </c>
      <c r="S82" s="4">
        <f t="shared" si="42"/>
        <v>0</v>
      </c>
      <c r="T82" s="4">
        <f t="shared" si="42"/>
        <v>0</v>
      </c>
      <c r="U82" s="4">
        <f t="shared" si="42"/>
        <v>0</v>
      </c>
      <c r="V82" s="4">
        <f t="shared" si="42"/>
        <v>0</v>
      </c>
      <c r="W82" s="4">
        <f t="shared" si="42"/>
        <v>0</v>
      </c>
      <c r="X82" s="4">
        <f t="shared" si="42"/>
        <v>0</v>
      </c>
      <c r="Y82" s="4">
        <f t="shared" si="42"/>
        <v>0</v>
      </c>
      <c r="Z82" s="4">
        <f t="shared" si="42"/>
        <v>0</v>
      </c>
      <c r="AA82" s="4">
        <f t="shared" si="42"/>
        <v>0</v>
      </c>
      <c r="AB82" s="4">
        <f t="shared" si="42"/>
        <v>0</v>
      </c>
      <c r="AC82" s="4">
        <f t="shared" si="42"/>
        <v>0</v>
      </c>
      <c r="AD82" s="4">
        <f t="shared" si="42"/>
        <v>0</v>
      </c>
      <c r="AE82" s="4">
        <f t="shared" si="42"/>
        <v>0</v>
      </c>
      <c r="AF82" s="4">
        <f t="shared" si="42"/>
        <v>0</v>
      </c>
      <c r="AG82" s="4">
        <f t="shared" si="42"/>
        <v>0</v>
      </c>
      <c r="AH82" s="138"/>
    </row>
    <row r="83" spans="1:34" s="139" customFormat="1" ht="21">
      <c r="A83" s="96"/>
      <c r="B83" s="110" t="s">
        <v>146</v>
      </c>
      <c r="C83" s="135"/>
      <c r="D83" s="138" t="s">
        <v>236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138"/>
    </row>
    <row r="84" spans="1:34" s="139" customFormat="1">
      <c r="A84" s="96"/>
      <c r="B84" s="110" t="s">
        <v>31</v>
      </c>
      <c r="C84" s="135"/>
      <c r="D84" s="4">
        <f>D$10</f>
        <v>0</v>
      </c>
      <c r="E84" s="4">
        <f t="shared" ref="E84:AG84" si="43">E$10</f>
        <v>0</v>
      </c>
      <c r="F84" s="4">
        <f t="shared" si="43"/>
        <v>0</v>
      </c>
      <c r="G84" s="4">
        <f t="shared" si="43"/>
        <v>0</v>
      </c>
      <c r="H84" s="4">
        <f t="shared" si="43"/>
        <v>0</v>
      </c>
      <c r="I84" s="4">
        <f t="shared" si="43"/>
        <v>0</v>
      </c>
      <c r="J84" s="4">
        <f t="shared" si="43"/>
        <v>0</v>
      </c>
      <c r="K84" s="4">
        <f t="shared" si="43"/>
        <v>0</v>
      </c>
      <c r="L84" s="4">
        <f t="shared" si="43"/>
        <v>0</v>
      </c>
      <c r="M84" s="4">
        <f t="shared" si="43"/>
        <v>0</v>
      </c>
      <c r="N84" s="4">
        <f t="shared" si="43"/>
        <v>0</v>
      </c>
      <c r="O84" s="4">
        <f t="shared" si="43"/>
        <v>3933</v>
      </c>
      <c r="P84" s="4">
        <f t="shared" si="43"/>
        <v>0</v>
      </c>
      <c r="Q84" s="4">
        <f t="shared" si="43"/>
        <v>589</v>
      </c>
      <c r="R84" s="4">
        <f t="shared" si="43"/>
        <v>0</v>
      </c>
      <c r="S84" s="4">
        <f t="shared" si="43"/>
        <v>0</v>
      </c>
      <c r="T84" s="4">
        <f t="shared" si="43"/>
        <v>1641</v>
      </c>
      <c r="U84" s="4">
        <f t="shared" si="43"/>
        <v>0</v>
      </c>
      <c r="V84" s="4">
        <f t="shared" si="43"/>
        <v>0</v>
      </c>
      <c r="W84" s="4">
        <f t="shared" si="43"/>
        <v>0</v>
      </c>
      <c r="X84" s="4">
        <f t="shared" si="43"/>
        <v>0</v>
      </c>
      <c r="Y84" s="4">
        <f t="shared" si="43"/>
        <v>3933</v>
      </c>
      <c r="Z84" s="4">
        <f t="shared" si="43"/>
        <v>0</v>
      </c>
      <c r="AA84" s="4">
        <f t="shared" si="43"/>
        <v>0</v>
      </c>
      <c r="AB84" s="4">
        <f t="shared" si="43"/>
        <v>0</v>
      </c>
      <c r="AC84" s="4">
        <f t="shared" si="43"/>
        <v>589</v>
      </c>
      <c r="AD84" s="4">
        <f t="shared" si="43"/>
        <v>0</v>
      </c>
      <c r="AE84" s="4">
        <f t="shared" si="43"/>
        <v>0</v>
      </c>
      <c r="AF84" s="4">
        <f t="shared" si="43"/>
        <v>0</v>
      </c>
      <c r="AG84" s="4">
        <f t="shared" si="43"/>
        <v>0</v>
      </c>
      <c r="AH84" s="138"/>
    </row>
    <row r="85" spans="1:34" s="139" customFormat="1">
      <c r="A85" s="96"/>
      <c r="B85" s="110" t="s">
        <v>32</v>
      </c>
      <c r="C85" s="135"/>
      <c r="D85" s="4">
        <f>D$11</f>
        <v>0</v>
      </c>
      <c r="E85" s="4">
        <f t="shared" ref="E85:AG85" si="44">E$11</f>
        <v>0</v>
      </c>
      <c r="F85" s="4">
        <f t="shared" si="44"/>
        <v>0</v>
      </c>
      <c r="G85" s="4">
        <f t="shared" si="44"/>
        <v>0</v>
      </c>
      <c r="H85" s="4">
        <f t="shared" si="44"/>
        <v>0</v>
      </c>
      <c r="I85" s="4">
        <f t="shared" si="44"/>
        <v>0</v>
      </c>
      <c r="J85" s="4">
        <f t="shared" si="44"/>
        <v>0</v>
      </c>
      <c r="K85" s="4">
        <f t="shared" si="44"/>
        <v>0</v>
      </c>
      <c r="L85" s="4">
        <f t="shared" si="44"/>
        <v>0</v>
      </c>
      <c r="M85" s="4">
        <f t="shared" si="44"/>
        <v>0</v>
      </c>
      <c r="N85" s="4">
        <f t="shared" si="44"/>
        <v>0</v>
      </c>
      <c r="O85" s="4">
        <f t="shared" si="44"/>
        <v>0</v>
      </c>
      <c r="P85" s="4">
        <f t="shared" si="44"/>
        <v>0</v>
      </c>
      <c r="Q85" s="4">
        <f t="shared" si="44"/>
        <v>0</v>
      </c>
      <c r="R85" s="4">
        <f t="shared" si="44"/>
        <v>0</v>
      </c>
      <c r="S85" s="4">
        <f t="shared" si="44"/>
        <v>0</v>
      </c>
      <c r="T85" s="4">
        <f t="shared" si="44"/>
        <v>0</v>
      </c>
      <c r="U85" s="4">
        <f t="shared" si="44"/>
        <v>0</v>
      </c>
      <c r="V85" s="4">
        <f t="shared" si="44"/>
        <v>0</v>
      </c>
      <c r="W85" s="4">
        <f t="shared" si="44"/>
        <v>0</v>
      </c>
      <c r="X85" s="4">
        <f t="shared" si="44"/>
        <v>0</v>
      </c>
      <c r="Y85" s="4">
        <f t="shared" si="44"/>
        <v>0</v>
      </c>
      <c r="Z85" s="4">
        <f t="shared" si="44"/>
        <v>0</v>
      </c>
      <c r="AA85" s="4">
        <f t="shared" si="44"/>
        <v>0</v>
      </c>
      <c r="AB85" s="4">
        <f t="shared" si="44"/>
        <v>0</v>
      </c>
      <c r="AC85" s="4">
        <f t="shared" si="44"/>
        <v>0</v>
      </c>
      <c r="AD85" s="4">
        <f t="shared" si="44"/>
        <v>0</v>
      </c>
      <c r="AE85" s="4">
        <f t="shared" si="44"/>
        <v>0</v>
      </c>
      <c r="AF85" s="4">
        <f t="shared" si="44"/>
        <v>0</v>
      </c>
      <c r="AG85" s="4">
        <f t="shared" si="44"/>
        <v>0</v>
      </c>
      <c r="AH85" s="138"/>
    </row>
    <row r="86" spans="1:34" s="139" customFormat="1">
      <c r="A86" s="96"/>
      <c r="B86" s="110" t="s">
        <v>33</v>
      </c>
      <c r="C86" s="135"/>
      <c r="D86" s="4">
        <f>D$12</f>
        <v>0</v>
      </c>
      <c r="E86" s="4">
        <f t="shared" ref="E86:AG86" si="45">E$12</f>
        <v>0</v>
      </c>
      <c r="F86" s="4">
        <f t="shared" si="45"/>
        <v>0</v>
      </c>
      <c r="G86" s="4">
        <f t="shared" si="45"/>
        <v>0</v>
      </c>
      <c r="H86" s="4">
        <f t="shared" si="45"/>
        <v>0</v>
      </c>
      <c r="I86" s="4">
        <f t="shared" si="45"/>
        <v>0</v>
      </c>
      <c r="J86" s="4">
        <f t="shared" si="45"/>
        <v>0</v>
      </c>
      <c r="K86" s="4">
        <f t="shared" si="45"/>
        <v>0</v>
      </c>
      <c r="L86" s="4">
        <f t="shared" si="45"/>
        <v>0</v>
      </c>
      <c r="M86" s="4">
        <f t="shared" si="45"/>
        <v>0</v>
      </c>
      <c r="N86" s="4">
        <f t="shared" si="45"/>
        <v>0</v>
      </c>
      <c r="O86" s="4">
        <f t="shared" si="45"/>
        <v>0</v>
      </c>
      <c r="P86" s="4">
        <f t="shared" si="45"/>
        <v>0</v>
      </c>
      <c r="Q86" s="4">
        <f t="shared" si="45"/>
        <v>0</v>
      </c>
      <c r="R86" s="4">
        <f t="shared" si="45"/>
        <v>0</v>
      </c>
      <c r="S86" s="4">
        <f t="shared" si="45"/>
        <v>0</v>
      </c>
      <c r="T86" s="4">
        <f t="shared" si="45"/>
        <v>0</v>
      </c>
      <c r="U86" s="4">
        <f t="shared" si="45"/>
        <v>0</v>
      </c>
      <c r="V86" s="4">
        <f t="shared" si="45"/>
        <v>0</v>
      </c>
      <c r="W86" s="4">
        <f t="shared" si="45"/>
        <v>0</v>
      </c>
      <c r="X86" s="4">
        <f t="shared" si="45"/>
        <v>0</v>
      </c>
      <c r="Y86" s="4">
        <f t="shared" si="45"/>
        <v>0</v>
      </c>
      <c r="Z86" s="4">
        <f t="shared" si="45"/>
        <v>0</v>
      </c>
      <c r="AA86" s="4">
        <f t="shared" si="45"/>
        <v>0</v>
      </c>
      <c r="AB86" s="4">
        <f t="shared" si="45"/>
        <v>0</v>
      </c>
      <c r="AC86" s="4">
        <f t="shared" si="45"/>
        <v>0</v>
      </c>
      <c r="AD86" s="4">
        <f t="shared" si="45"/>
        <v>0</v>
      </c>
      <c r="AE86" s="4">
        <f t="shared" si="45"/>
        <v>0</v>
      </c>
      <c r="AF86" s="4">
        <f t="shared" si="45"/>
        <v>0</v>
      </c>
      <c r="AG86" s="4">
        <f t="shared" si="45"/>
        <v>0</v>
      </c>
    </row>
    <row r="87" spans="1:34" s="139" customFormat="1" ht="21">
      <c r="A87" s="96"/>
      <c r="B87" s="111" t="s">
        <v>34</v>
      </c>
      <c r="C87" s="136"/>
      <c r="D87" s="97">
        <f t="shared" ref="D87:AG87" si="46">SUM(D82:D86)</f>
        <v>3206.085</v>
      </c>
      <c r="E87" s="97">
        <f t="shared" si="46"/>
        <v>6533.915</v>
      </c>
      <c r="F87" s="97">
        <f t="shared" si="46"/>
        <v>0</v>
      </c>
      <c r="G87" s="97">
        <f t="shared" si="46"/>
        <v>0</v>
      </c>
      <c r="H87" s="97">
        <f t="shared" si="46"/>
        <v>0</v>
      </c>
      <c r="I87" s="97">
        <f t="shared" si="46"/>
        <v>0</v>
      </c>
      <c r="J87" s="97">
        <f t="shared" si="46"/>
        <v>0</v>
      </c>
      <c r="K87" s="97">
        <f t="shared" si="46"/>
        <v>0</v>
      </c>
      <c r="L87" s="97">
        <f t="shared" si="46"/>
        <v>0</v>
      </c>
      <c r="M87" s="97">
        <f t="shared" si="46"/>
        <v>0</v>
      </c>
      <c r="N87" s="97">
        <f t="shared" si="46"/>
        <v>0</v>
      </c>
      <c r="O87" s="97">
        <f t="shared" si="46"/>
        <v>3933</v>
      </c>
      <c r="P87" s="97">
        <f t="shared" si="46"/>
        <v>0</v>
      </c>
      <c r="Q87" s="97">
        <f t="shared" si="46"/>
        <v>589</v>
      </c>
      <c r="R87" s="97">
        <f t="shared" si="46"/>
        <v>0</v>
      </c>
      <c r="S87" s="97">
        <f t="shared" si="46"/>
        <v>0</v>
      </c>
      <c r="T87" s="97">
        <f t="shared" si="46"/>
        <v>1641</v>
      </c>
      <c r="U87" s="97">
        <f t="shared" si="46"/>
        <v>0</v>
      </c>
      <c r="V87" s="97">
        <f t="shared" si="46"/>
        <v>0</v>
      </c>
      <c r="W87" s="97">
        <f t="shared" si="46"/>
        <v>0</v>
      </c>
      <c r="X87" s="97">
        <f t="shared" si="46"/>
        <v>0</v>
      </c>
      <c r="Y87" s="97">
        <f t="shared" si="46"/>
        <v>3933</v>
      </c>
      <c r="Z87" s="97">
        <f t="shared" si="46"/>
        <v>0</v>
      </c>
      <c r="AA87" s="97">
        <f t="shared" si="46"/>
        <v>0</v>
      </c>
      <c r="AB87" s="97">
        <f t="shared" si="46"/>
        <v>0</v>
      </c>
      <c r="AC87" s="97">
        <f t="shared" si="46"/>
        <v>589</v>
      </c>
      <c r="AD87" s="97">
        <f t="shared" si="46"/>
        <v>0</v>
      </c>
      <c r="AE87" s="97">
        <f t="shared" si="46"/>
        <v>0</v>
      </c>
      <c r="AF87" s="97">
        <f t="shared" si="46"/>
        <v>0</v>
      </c>
      <c r="AG87" s="97">
        <f t="shared" si="46"/>
        <v>0</v>
      </c>
    </row>
    <row r="88" spans="1:34" s="139" customFormat="1">
      <c r="A88" s="96"/>
      <c r="B88" s="110" t="s">
        <v>35</v>
      </c>
      <c r="C88" s="135"/>
      <c r="D88" s="4">
        <f>SUM(D89:D89)</f>
        <v>0</v>
      </c>
      <c r="E88" s="4">
        <f t="shared" ref="E88:AG88" si="47">SUM(E89:E89)</f>
        <v>0</v>
      </c>
      <c r="F88" s="4">
        <f t="shared" si="47"/>
        <v>673.80571428571432</v>
      </c>
      <c r="G88" s="4">
        <f t="shared" si="47"/>
        <v>673.80571428571432</v>
      </c>
      <c r="H88" s="4">
        <f t="shared" si="47"/>
        <v>673.80571428571432</v>
      </c>
      <c r="I88" s="4">
        <f t="shared" si="47"/>
        <v>673.80571428571432</v>
      </c>
      <c r="J88" s="4">
        <f t="shared" si="47"/>
        <v>673.80571428571432</v>
      </c>
      <c r="K88" s="4">
        <f t="shared" si="47"/>
        <v>673.80571428571432</v>
      </c>
      <c r="L88" s="4">
        <f t="shared" si="47"/>
        <v>673.80571428571432</v>
      </c>
      <c r="M88" s="4">
        <f t="shared" si="47"/>
        <v>673.80571428571432</v>
      </c>
      <c r="N88" s="4">
        <f t="shared" si="47"/>
        <v>673.80571428571432</v>
      </c>
      <c r="O88" s="4">
        <f t="shared" si="47"/>
        <v>673.80571428571432</v>
      </c>
      <c r="P88" s="4">
        <f t="shared" si="47"/>
        <v>673.80571428571432</v>
      </c>
      <c r="Q88" s="4">
        <f t="shared" si="47"/>
        <v>673.80571428571432</v>
      </c>
      <c r="R88" s="4">
        <f t="shared" si="47"/>
        <v>673.80571428571432</v>
      </c>
      <c r="S88" s="4">
        <f t="shared" si="47"/>
        <v>673.80571428571432</v>
      </c>
      <c r="T88" s="4">
        <f t="shared" si="47"/>
        <v>673.80571428571432</v>
      </c>
      <c r="U88" s="4">
        <f t="shared" si="47"/>
        <v>673.80571428571432</v>
      </c>
      <c r="V88" s="4">
        <f t="shared" si="47"/>
        <v>673.80571428571432</v>
      </c>
      <c r="W88" s="4">
        <f t="shared" si="47"/>
        <v>673.80571428571432</v>
      </c>
      <c r="X88" s="4">
        <f t="shared" si="47"/>
        <v>673.80571428571432</v>
      </c>
      <c r="Y88" s="4">
        <f t="shared" si="47"/>
        <v>673.80571428571432</v>
      </c>
      <c r="Z88" s="4">
        <f t="shared" si="47"/>
        <v>673.80571428571432</v>
      </c>
      <c r="AA88" s="4">
        <f t="shared" si="47"/>
        <v>673.80571428571432</v>
      </c>
      <c r="AB88" s="4">
        <f t="shared" si="47"/>
        <v>673.80571428571432</v>
      </c>
      <c r="AC88" s="4">
        <f t="shared" si="47"/>
        <v>673.80571428571432</v>
      </c>
      <c r="AD88" s="4">
        <f t="shared" si="47"/>
        <v>673.80571428571432</v>
      </c>
      <c r="AE88" s="4">
        <f t="shared" si="47"/>
        <v>673.80571428571432</v>
      </c>
      <c r="AF88" s="4">
        <f t="shared" si="47"/>
        <v>673.80571428571432</v>
      </c>
      <c r="AG88" s="4">
        <f t="shared" si="47"/>
        <v>673.80571428571432</v>
      </c>
    </row>
    <row r="89" spans="1:34" s="139" customFormat="1">
      <c r="A89" s="96"/>
      <c r="B89" s="137" t="s">
        <v>234</v>
      </c>
      <c r="C89" s="135"/>
      <c r="D89" s="4">
        <f>D$17</f>
        <v>0</v>
      </c>
      <c r="E89" s="4">
        <f t="shared" ref="E89:AG89" si="48">E$17</f>
        <v>0</v>
      </c>
      <c r="F89" s="4">
        <f t="shared" si="48"/>
        <v>673.80571428571432</v>
      </c>
      <c r="G89" s="4">
        <f t="shared" si="48"/>
        <v>673.80571428571432</v>
      </c>
      <c r="H89" s="4">
        <f t="shared" si="48"/>
        <v>673.80571428571432</v>
      </c>
      <c r="I89" s="4">
        <f t="shared" si="48"/>
        <v>673.80571428571432</v>
      </c>
      <c r="J89" s="4">
        <f t="shared" si="48"/>
        <v>673.80571428571432</v>
      </c>
      <c r="K89" s="4">
        <f t="shared" si="48"/>
        <v>673.80571428571432</v>
      </c>
      <c r="L89" s="4">
        <f t="shared" si="48"/>
        <v>673.80571428571432</v>
      </c>
      <c r="M89" s="4">
        <f t="shared" si="48"/>
        <v>673.80571428571432</v>
      </c>
      <c r="N89" s="4">
        <f t="shared" si="48"/>
        <v>673.80571428571432</v>
      </c>
      <c r="O89" s="4">
        <f t="shared" si="48"/>
        <v>673.80571428571432</v>
      </c>
      <c r="P89" s="4">
        <f t="shared" si="48"/>
        <v>673.80571428571432</v>
      </c>
      <c r="Q89" s="4">
        <f t="shared" si="48"/>
        <v>673.80571428571432</v>
      </c>
      <c r="R89" s="4">
        <f t="shared" si="48"/>
        <v>673.80571428571432</v>
      </c>
      <c r="S89" s="4">
        <f t="shared" si="48"/>
        <v>673.80571428571432</v>
      </c>
      <c r="T89" s="4">
        <f t="shared" si="48"/>
        <v>673.80571428571432</v>
      </c>
      <c r="U89" s="4">
        <f t="shared" si="48"/>
        <v>673.80571428571432</v>
      </c>
      <c r="V89" s="4">
        <f t="shared" si="48"/>
        <v>673.80571428571432</v>
      </c>
      <c r="W89" s="4">
        <f t="shared" si="48"/>
        <v>673.80571428571432</v>
      </c>
      <c r="X89" s="4">
        <f t="shared" si="48"/>
        <v>673.80571428571432</v>
      </c>
      <c r="Y89" s="4">
        <f t="shared" si="48"/>
        <v>673.80571428571432</v>
      </c>
      <c r="Z89" s="4">
        <f t="shared" si="48"/>
        <v>673.80571428571432</v>
      </c>
      <c r="AA89" s="4">
        <f t="shared" si="48"/>
        <v>673.80571428571432</v>
      </c>
      <c r="AB89" s="4">
        <f t="shared" si="48"/>
        <v>673.80571428571432</v>
      </c>
      <c r="AC89" s="4">
        <f t="shared" si="48"/>
        <v>673.80571428571432</v>
      </c>
      <c r="AD89" s="4">
        <f t="shared" si="48"/>
        <v>673.80571428571432</v>
      </c>
      <c r="AE89" s="4">
        <f t="shared" si="48"/>
        <v>673.80571428571432</v>
      </c>
      <c r="AF89" s="4">
        <f t="shared" si="48"/>
        <v>673.80571428571432</v>
      </c>
      <c r="AG89" s="4">
        <f t="shared" si="48"/>
        <v>673.80571428571432</v>
      </c>
    </row>
    <row r="90" spans="1:34" s="139" customFormat="1">
      <c r="A90" s="96"/>
      <c r="B90" s="110" t="s">
        <v>188</v>
      </c>
      <c r="C90" s="135"/>
      <c r="D90" s="138" t="s">
        <v>236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4" s="139" customFormat="1">
      <c r="A91" s="96"/>
      <c r="B91" s="110" t="s">
        <v>221</v>
      </c>
      <c r="C91" s="135"/>
      <c r="D91" s="4">
        <f>D$8*MIN(Támogatás!$B$19,Támogatás!$B$21)*85%</f>
        <v>2451.2258356652101</v>
      </c>
      <c r="E91" s="4">
        <f>E$8*MIN(Támogatás!$B$19,Támogatás!$B$21)*85%</f>
        <v>4995.5323255747899</v>
      </c>
      <c r="F91" s="4">
        <f>F$8*MIN(Támogatás!$B$19,Támogatás!$B$21)*85%</f>
        <v>0</v>
      </c>
      <c r="G91" s="4">
        <f>G$8*MIN(Támogatás!$B$19,Támogatás!$B$21)*85%</f>
        <v>0</v>
      </c>
      <c r="H91" s="4">
        <f>H$8*MIN(Támogatás!$B$19,Támogatás!$B$21)*85%</f>
        <v>0</v>
      </c>
      <c r="I91" s="4">
        <f>I$8*MIN(Támogatás!$B$19,Támogatás!$B$21)*85%</f>
        <v>0</v>
      </c>
      <c r="J91" s="4">
        <f>J$8*MIN(Támogatás!$B$19,Támogatás!$B$21)*85%</f>
        <v>0</v>
      </c>
      <c r="K91" s="4">
        <f>K$8*MIN(Támogatás!$B$19,Támogatás!$B$21)*85%</f>
        <v>0</v>
      </c>
      <c r="L91" s="4">
        <f>L$8*MIN(Támogatás!$B$19,Támogatás!$B$21)*85%</f>
        <v>0</v>
      </c>
      <c r="M91" s="4">
        <f>M$8*MIN(Támogatás!$B$19,Támogatás!$B$21)*85%</f>
        <v>0</v>
      </c>
      <c r="N91" s="4">
        <f>N$8*MIN(Támogatás!$B$19,Támogatás!$B$21)*85%</f>
        <v>0</v>
      </c>
      <c r="O91" s="4">
        <f>O$8*MIN(Támogatás!$B$19,Támogatás!$B$21)*85%</f>
        <v>0</v>
      </c>
      <c r="P91" s="4">
        <f>P$8*MIN(Támogatás!$B$19,Támogatás!$B$21)*85%</f>
        <v>0</v>
      </c>
      <c r="Q91" s="4">
        <f>Q$8*MIN(Támogatás!$B$19,Támogatás!$B$21)*85%</f>
        <v>0</v>
      </c>
      <c r="R91" s="4">
        <f>R$8*MIN(Támogatás!$B$19,Támogatás!$B$21)*85%</f>
        <v>0</v>
      </c>
      <c r="S91" s="4">
        <f>S$8*MIN(Támogatás!$B$19,Támogatás!$B$21)*85%</f>
        <v>0</v>
      </c>
      <c r="T91" s="4">
        <f>T$8*MIN(Támogatás!$B$19,Támogatás!$B$21)*85%</f>
        <v>0</v>
      </c>
      <c r="U91" s="4">
        <f>U$8*MIN(Támogatás!$B$19,Támogatás!$B$21)*85%</f>
        <v>0</v>
      </c>
      <c r="V91" s="4">
        <f>V$8*MIN(Támogatás!$B$19,Támogatás!$B$21)*85%</f>
        <v>0</v>
      </c>
      <c r="W91" s="4">
        <f>W$8*MIN(Támogatás!$B$19,Támogatás!$B$21)*85%</f>
        <v>0</v>
      </c>
      <c r="X91" s="4">
        <f>X$8*MIN(Támogatás!$B$19,Támogatás!$B$21)*85%</f>
        <v>0</v>
      </c>
      <c r="Y91" s="4">
        <f>Y$8*MIN(Támogatás!$B$19,Támogatás!$B$21)*85%</f>
        <v>0</v>
      </c>
      <c r="Z91" s="4">
        <f>Z$8*MIN(Támogatás!$B$19,Támogatás!$B$21)*85%</f>
        <v>0</v>
      </c>
      <c r="AA91" s="4">
        <f>AA$8*MIN(Támogatás!$B$19,Támogatás!$B$21)*85%</f>
        <v>0</v>
      </c>
      <c r="AB91" s="4">
        <f>AB$8*MIN(Támogatás!$B$19,Támogatás!$B$21)*85%</f>
        <v>0</v>
      </c>
      <c r="AC91" s="4">
        <f>AC$8*MIN(Támogatás!$B$19,Támogatás!$B$21)*85%</f>
        <v>0</v>
      </c>
      <c r="AD91" s="4">
        <f>AD$8*MIN(Támogatás!$B$19,Támogatás!$B$21)*85%</f>
        <v>0</v>
      </c>
      <c r="AE91" s="4">
        <f>AE$8*MIN(Támogatás!$B$19,Támogatás!$B$21)*85%</f>
        <v>0</v>
      </c>
      <c r="AF91" s="4">
        <f>AF$8*MIN(Támogatás!$B$19,Támogatás!$B$21)*85%</f>
        <v>0</v>
      </c>
      <c r="AG91" s="4">
        <f>AG$8*MIN(Támogatás!$B$19,Támogatás!$B$21)*85%</f>
        <v>0</v>
      </c>
    </row>
    <row r="92" spans="1:34" s="139" customFormat="1">
      <c r="A92" s="96"/>
      <c r="B92" s="110" t="s">
        <v>222</v>
      </c>
      <c r="C92" s="135"/>
      <c r="D92" s="4">
        <f>SUM(D93:D94)</f>
        <v>754.85916433478997</v>
      </c>
      <c r="E92" s="4">
        <f t="shared" ref="E92:AG92" si="49">SUM(E93:E94)</f>
        <v>1538.3826744252101</v>
      </c>
      <c r="F92" s="4">
        <f t="shared" si="49"/>
        <v>0</v>
      </c>
      <c r="G92" s="4">
        <f t="shared" si="49"/>
        <v>0</v>
      </c>
      <c r="H92" s="4">
        <f t="shared" si="49"/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s="4">
        <f t="shared" si="49"/>
        <v>0</v>
      </c>
      <c r="P92" s="4">
        <f t="shared" si="49"/>
        <v>0</v>
      </c>
      <c r="Q92" s="4">
        <f t="shared" si="49"/>
        <v>0</v>
      </c>
      <c r="R92" s="4">
        <f t="shared" si="49"/>
        <v>0</v>
      </c>
      <c r="S92" s="4">
        <f t="shared" si="49"/>
        <v>0</v>
      </c>
      <c r="T92" s="4">
        <f t="shared" si="49"/>
        <v>0</v>
      </c>
      <c r="U92" s="4">
        <f t="shared" si="49"/>
        <v>0</v>
      </c>
      <c r="V92" s="4">
        <f t="shared" si="49"/>
        <v>0</v>
      </c>
      <c r="W92" s="4">
        <f t="shared" si="49"/>
        <v>0</v>
      </c>
      <c r="X92" s="4">
        <f t="shared" si="49"/>
        <v>0</v>
      </c>
      <c r="Y92" s="4">
        <f t="shared" si="49"/>
        <v>0</v>
      </c>
      <c r="Z92" s="4">
        <f t="shared" si="49"/>
        <v>0</v>
      </c>
      <c r="AA92" s="4">
        <f t="shared" si="49"/>
        <v>0</v>
      </c>
      <c r="AB92" s="4">
        <f t="shared" si="49"/>
        <v>0</v>
      </c>
      <c r="AC92" s="4">
        <f t="shared" si="49"/>
        <v>0</v>
      </c>
      <c r="AD92" s="4">
        <f t="shared" si="49"/>
        <v>0</v>
      </c>
      <c r="AE92" s="4">
        <f t="shared" si="49"/>
        <v>0</v>
      </c>
      <c r="AF92" s="4">
        <f t="shared" si="49"/>
        <v>0</v>
      </c>
      <c r="AG92" s="4">
        <f t="shared" si="49"/>
        <v>0</v>
      </c>
    </row>
    <row r="93" spans="1:34" s="139" customFormat="1" ht="21">
      <c r="A93" s="96"/>
      <c r="B93" s="110" t="s">
        <v>223</v>
      </c>
      <c r="C93" s="135"/>
      <c r="D93" s="4">
        <f>D$8*MIN(Támogatás!$B$19,Támogatás!$B$21)*15%</f>
        <v>432.56926511738999</v>
      </c>
      <c r="E93" s="4">
        <f>E$8*MIN(Támogatás!$B$19,Támogatás!$B$21)*15%</f>
        <v>881.56452804260994</v>
      </c>
      <c r="F93" s="4">
        <f>F$8*MIN(Támogatás!$B$19,Támogatás!$B$21)*15%</f>
        <v>0</v>
      </c>
      <c r="G93" s="4">
        <f>G$8*MIN(Támogatás!$B$19,Támogatás!$B$21)*15%</f>
        <v>0</v>
      </c>
      <c r="H93" s="4">
        <f>H$8*MIN(Támogatás!$B$19,Támogatás!$B$21)*15%</f>
        <v>0</v>
      </c>
      <c r="I93" s="4">
        <f>I$8*MIN(Támogatás!$B$19,Támogatás!$B$21)*15%</f>
        <v>0</v>
      </c>
      <c r="J93" s="4">
        <f>J$8*MIN(Támogatás!$B$19,Támogatás!$B$21)*15%</f>
        <v>0</v>
      </c>
      <c r="K93" s="4">
        <f>K$8*MIN(Támogatás!$B$19,Támogatás!$B$21)*15%</f>
        <v>0</v>
      </c>
      <c r="L93" s="4">
        <f>L$8*MIN(Támogatás!$B$19,Támogatás!$B$21)*15%</f>
        <v>0</v>
      </c>
      <c r="M93" s="4">
        <f>M$8*MIN(Támogatás!$B$19,Támogatás!$B$21)*15%</f>
        <v>0</v>
      </c>
      <c r="N93" s="4">
        <f>N$8*MIN(Támogatás!$B$19,Támogatás!$B$21)*15%</f>
        <v>0</v>
      </c>
      <c r="O93" s="4">
        <f>O$8*MIN(Támogatás!$B$19,Támogatás!$B$21)*15%</f>
        <v>0</v>
      </c>
      <c r="P93" s="4">
        <f>P$8*MIN(Támogatás!$B$19,Támogatás!$B$21)*15%</f>
        <v>0</v>
      </c>
      <c r="Q93" s="4">
        <f>Q$8*MIN(Támogatás!$B$19,Támogatás!$B$21)*15%</f>
        <v>0</v>
      </c>
      <c r="R93" s="4">
        <f>R$8*MIN(Támogatás!$B$19,Támogatás!$B$21)*15%</f>
        <v>0</v>
      </c>
      <c r="S93" s="4">
        <f>S$8*MIN(Támogatás!$B$19,Támogatás!$B$21)*15%</f>
        <v>0</v>
      </c>
      <c r="T93" s="4">
        <f>T$8*MIN(Támogatás!$B$19,Támogatás!$B$21)*15%</f>
        <v>0</v>
      </c>
      <c r="U93" s="4">
        <f>U$8*MIN(Támogatás!$B$19,Támogatás!$B$21)*15%</f>
        <v>0</v>
      </c>
      <c r="V93" s="4">
        <f>V$8*MIN(Támogatás!$B$19,Támogatás!$B$21)*15%</f>
        <v>0</v>
      </c>
      <c r="W93" s="4">
        <f>W$8*MIN(Támogatás!$B$19,Támogatás!$B$21)*15%</f>
        <v>0</v>
      </c>
      <c r="X93" s="4">
        <f>X$8*MIN(Támogatás!$B$19,Támogatás!$B$21)*15%</f>
        <v>0</v>
      </c>
      <c r="Y93" s="4">
        <f>Y$8*MIN(Támogatás!$B$19,Támogatás!$B$21)*15%</f>
        <v>0</v>
      </c>
      <c r="Z93" s="4">
        <f>Z$8*MIN(Támogatás!$B$19,Támogatás!$B$21)*15%</f>
        <v>0</v>
      </c>
      <c r="AA93" s="4">
        <f>AA$8*MIN(Támogatás!$B$19,Támogatás!$B$21)*15%</f>
        <v>0</v>
      </c>
      <c r="AB93" s="4">
        <f>AB$8*MIN(Támogatás!$B$19,Támogatás!$B$21)*15%</f>
        <v>0</v>
      </c>
      <c r="AC93" s="4">
        <f>AC$8*MIN(Támogatás!$B$19,Támogatás!$B$21)*15%</f>
        <v>0</v>
      </c>
      <c r="AD93" s="4">
        <f>AD$8*MIN(Támogatás!$B$19,Támogatás!$B$21)*15%</f>
        <v>0</v>
      </c>
      <c r="AE93" s="4">
        <f>AE$8*MIN(Támogatás!$B$19,Támogatás!$B$21)*15%</f>
        <v>0</v>
      </c>
      <c r="AF93" s="4">
        <f>AF$8*MIN(Támogatás!$B$19,Támogatás!$B$21)*15%</f>
        <v>0</v>
      </c>
      <c r="AG93" s="4">
        <f>AG$8*MIN(Támogatás!$B$19,Támogatás!$B$21)*15%</f>
        <v>0</v>
      </c>
    </row>
    <row r="94" spans="1:34" s="139" customFormat="1">
      <c r="A94" s="96"/>
      <c r="B94" s="110" t="s">
        <v>224</v>
      </c>
      <c r="C94" s="135"/>
      <c r="D94" s="4">
        <f>SUM(D95:D96)</f>
        <v>322.28989921739998</v>
      </c>
      <c r="E94" s="4">
        <f t="shared" ref="E94:AG94" si="50">SUM(E95:E96)</f>
        <v>656.81814638260016</v>
      </c>
      <c r="F94" s="4">
        <f t="shared" si="50"/>
        <v>0</v>
      </c>
      <c r="G94" s="4">
        <f t="shared" si="50"/>
        <v>0</v>
      </c>
      <c r="H94" s="4">
        <f t="shared" si="50"/>
        <v>0</v>
      </c>
      <c r="I94" s="4">
        <f t="shared" si="50"/>
        <v>0</v>
      </c>
      <c r="J94" s="4">
        <f t="shared" si="50"/>
        <v>0</v>
      </c>
      <c r="K94" s="4">
        <f t="shared" si="50"/>
        <v>0</v>
      </c>
      <c r="L94" s="4">
        <f t="shared" si="50"/>
        <v>0</v>
      </c>
      <c r="M94" s="4">
        <f t="shared" si="50"/>
        <v>0</v>
      </c>
      <c r="N94" s="4">
        <f t="shared" si="50"/>
        <v>0</v>
      </c>
      <c r="O94" s="4">
        <f t="shared" si="50"/>
        <v>0</v>
      </c>
      <c r="P94" s="4">
        <f t="shared" si="50"/>
        <v>0</v>
      </c>
      <c r="Q94" s="4">
        <f t="shared" si="50"/>
        <v>0</v>
      </c>
      <c r="R94" s="4">
        <f t="shared" si="50"/>
        <v>0</v>
      </c>
      <c r="S94" s="4">
        <f t="shared" si="50"/>
        <v>0</v>
      </c>
      <c r="T94" s="4">
        <f t="shared" si="50"/>
        <v>0</v>
      </c>
      <c r="U94" s="4">
        <f t="shared" si="50"/>
        <v>0</v>
      </c>
      <c r="V94" s="4">
        <f t="shared" si="50"/>
        <v>0</v>
      </c>
      <c r="W94" s="4">
        <f t="shared" si="50"/>
        <v>0</v>
      </c>
      <c r="X94" s="4">
        <f t="shared" si="50"/>
        <v>0</v>
      </c>
      <c r="Y94" s="4">
        <f t="shared" si="50"/>
        <v>0</v>
      </c>
      <c r="Z94" s="4">
        <f t="shared" si="50"/>
        <v>0</v>
      </c>
      <c r="AA94" s="4">
        <f t="shared" si="50"/>
        <v>0</v>
      </c>
      <c r="AB94" s="4">
        <f t="shared" si="50"/>
        <v>0</v>
      </c>
      <c r="AC94" s="4">
        <f t="shared" si="50"/>
        <v>0</v>
      </c>
      <c r="AD94" s="4">
        <f t="shared" si="50"/>
        <v>0</v>
      </c>
      <c r="AE94" s="4">
        <f t="shared" si="50"/>
        <v>0</v>
      </c>
      <c r="AF94" s="4">
        <f t="shared" si="50"/>
        <v>0</v>
      </c>
      <c r="AG94" s="4">
        <f t="shared" si="50"/>
        <v>0</v>
      </c>
    </row>
    <row r="95" spans="1:34" s="139" customFormat="1">
      <c r="A95" s="96"/>
      <c r="B95" s="110" t="s">
        <v>225</v>
      </c>
      <c r="C95" s="135"/>
      <c r="D95" s="4">
        <f t="shared" ref="D95:AG95" si="51">(D82-D91-D93-D96)+(D85+D86)</f>
        <v>322.28989921739998</v>
      </c>
      <c r="E95" s="4">
        <f t="shared" si="51"/>
        <v>656.81814638260016</v>
      </c>
      <c r="F95" s="4">
        <f t="shared" si="51"/>
        <v>0</v>
      </c>
      <c r="G95" s="4">
        <f t="shared" si="51"/>
        <v>0</v>
      </c>
      <c r="H95" s="4">
        <f t="shared" si="51"/>
        <v>0</v>
      </c>
      <c r="I95" s="4">
        <f t="shared" si="51"/>
        <v>0</v>
      </c>
      <c r="J95" s="4">
        <f t="shared" si="51"/>
        <v>0</v>
      </c>
      <c r="K95" s="4">
        <f t="shared" si="51"/>
        <v>0</v>
      </c>
      <c r="L95" s="4">
        <f t="shared" si="51"/>
        <v>0</v>
      </c>
      <c r="M95" s="4">
        <f t="shared" si="51"/>
        <v>0</v>
      </c>
      <c r="N95" s="4">
        <f t="shared" si="51"/>
        <v>0</v>
      </c>
      <c r="O95" s="4">
        <f t="shared" si="51"/>
        <v>0</v>
      </c>
      <c r="P95" s="4">
        <f t="shared" si="51"/>
        <v>0</v>
      </c>
      <c r="Q95" s="4">
        <f t="shared" si="51"/>
        <v>0</v>
      </c>
      <c r="R95" s="4">
        <f t="shared" si="51"/>
        <v>0</v>
      </c>
      <c r="S95" s="4">
        <f t="shared" si="51"/>
        <v>0</v>
      </c>
      <c r="T95" s="4">
        <f t="shared" si="51"/>
        <v>0</v>
      </c>
      <c r="U95" s="4">
        <f t="shared" si="51"/>
        <v>0</v>
      </c>
      <c r="V95" s="4">
        <f t="shared" si="51"/>
        <v>0</v>
      </c>
      <c r="W95" s="4">
        <f t="shared" si="51"/>
        <v>0</v>
      </c>
      <c r="X95" s="4">
        <f t="shared" si="51"/>
        <v>0</v>
      </c>
      <c r="Y95" s="4">
        <f t="shared" si="51"/>
        <v>0</v>
      </c>
      <c r="Z95" s="4">
        <f t="shared" si="51"/>
        <v>0</v>
      </c>
      <c r="AA95" s="4">
        <f t="shared" si="51"/>
        <v>0</v>
      </c>
      <c r="AB95" s="4">
        <f t="shared" si="51"/>
        <v>0</v>
      </c>
      <c r="AC95" s="4">
        <f t="shared" si="51"/>
        <v>0</v>
      </c>
      <c r="AD95" s="4">
        <f t="shared" si="51"/>
        <v>0</v>
      </c>
      <c r="AE95" s="4">
        <f t="shared" si="51"/>
        <v>0</v>
      </c>
      <c r="AF95" s="4">
        <f t="shared" si="51"/>
        <v>0</v>
      </c>
      <c r="AG95" s="4">
        <f t="shared" si="51"/>
        <v>0</v>
      </c>
    </row>
    <row r="96" spans="1:34" s="139" customFormat="1" ht="10.5" customHeight="1">
      <c r="A96" s="96"/>
      <c r="B96" s="110" t="s">
        <v>226</v>
      </c>
      <c r="C96" s="135"/>
      <c r="D96" s="4">
        <f>SUM(D97:D98)</f>
        <v>0</v>
      </c>
      <c r="E96" s="4">
        <f t="shared" ref="E96:AG96" si="52">SUM(E97:E98)</f>
        <v>0</v>
      </c>
      <c r="F96" s="4">
        <f t="shared" si="52"/>
        <v>0</v>
      </c>
      <c r="G96" s="4">
        <f t="shared" si="52"/>
        <v>0</v>
      </c>
      <c r="H96" s="4">
        <f t="shared" si="52"/>
        <v>0</v>
      </c>
      <c r="I96" s="4">
        <f t="shared" si="52"/>
        <v>0</v>
      </c>
      <c r="J96" s="4">
        <f t="shared" si="52"/>
        <v>0</v>
      </c>
      <c r="K96" s="4">
        <f t="shared" si="52"/>
        <v>0</v>
      </c>
      <c r="L96" s="4">
        <f t="shared" si="52"/>
        <v>0</v>
      </c>
      <c r="M96" s="4">
        <f t="shared" si="52"/>
        <v>0</v>
      </c>
      <c r="N96" s="4">
        <f t="shared" si="52"/>
        <v>0</v>
      </c>
      <c r="O96" s="4">
        <f t="shared" si="52"/>
        <v>0</v>
      </c>
      <c r="P96" s="4">
        <f t="shared" si="52"/>
        <v>0</v>
      </c>
      <c r="Q96" s="4">
        <f t="shared" si="52"/>
        <v>0</v>
      </c>
      <c r="R96" s="4">
        <f t="shared" si="52"/>
        <v>0</v>
      </c>
      <c r="S96" s="4">
        <f t="shared" si="52"/>
        <v>0</v>
      </c>
      <c r="T96" s="4">
        <f t="shared" si="52"/>
        <v>0</v>
      </c>
      <c r="U96" s="4">
        <f t="shared" si="52"/>
        <v>0</v>
      </c>
      <c r="V96" s="4">
        <f t="shared" si="52"/>
        <v>0</v>
      </c>
      <c r="W96" s="4">
        <f t="shared" si="52"/>
        <v>0</v>
      </c>
      <c r="X96" s="4">
        <f t="shared" si="52"/>
        <v>0</v>
      </c>
      <c r="Y96" s="4">
        <f t="shared" si="52"/>
        <v>0</v>
      </c>
      <c r="Z96" s="4">
        <f t="shared" si="52"/>
        <v>0</v>
      </c>
      <c r="AA96" s="4">
        <f t="shared" si="52"/>
        <v>0</v>
      </c>
      <c r="AB96" s="4">
        <f t="shared" si="52"/>
        <v>0</v>
      </c>
      <c r="AC96" s="4">
        <f t="shared" si="52"/>
        <v>0</v>
      </c>
      <c r="AD96" s="4">
        <f t="shared" si="52"/>
        <v>0</v>
      </c>
      <c r="AE96" s="4">
        <f t="shared" si="52"/>
        <v>0</v>
      </c>
      <c r="AF96" s="4">
        <f t="shared" si="52"/>
        <v>0</v>
      </c>
      <c r="AG96" s="4">
        <f t="shared" si="52"/>
        <v>0</v>
      </c>
    </row>
    <row r="97" spans="1:34" s="139" customFormat="1">
      <c r="A97" s="96"/>
      <c r="B97" s="110" t="s">
        <v>227</v>
      </c>
      <c r="C97" s="135"/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</row>
    <row r="98" spans="1:34" s="139" customFormat="1">
      <c r="A98" s="96"/>
      <c r="B98" s="110" t="s">
        <v>228</v>
      </c>
      <c r="C98" s="135"/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</row>
    <row r="99" spans="1:34" s="139" customFormat="1">
      <c r="A99" s="96"/>
      <c r="B99" s="110" t="s">
        <v>229</v>
      </c>
      <c r="C99" s="135"/>
      <c r="D99" s="138" t="s">
        <v>236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4" s="139" customFormat="1" ht="21">
      <c r="A100" s="96"/>
      <c r="B100" s="162" t="s">
        <v>232</v>
      </c>
      <c r="C100" s="163"/>
      <c r="D100" s="164">
        <f t="shared" ref="D100:AG100" si="53">SUM(D88,D90:D92,D99)</f>
        <v>3206.085</v>
      </c>
      <c r="E100" s="164">
        <f t="shared" si="53"/>
        <v>6533.915</v>
      </c>
      <c r="F100" s="164">
        <f t="shared" si="53"/>
        <v>673.80571428571432</v>
      </c>
      <c r="G100" s="164">
        <f t="shared" si="53"/>
        <v>673.80571428571432</v>
      </c>
      <c r="H100" s="164">
        <f t="shared" si="53"/>
        <v>673.80571428571432</v>
      </c>
      <c r="I100" s="164">
        <f t="shared" si="53"/>
        <v>673.80571428571432</v>
      </c>
      <c r="J100" s="164">
        <f t="shared" si="53"/>
        <v>673.80571428571432</v>
      </c>
      <c r="K100" s="164">
        <f t="shared" si="53"/>
        <v>673.80571428571432</v>
      </c>
      <c r="L100" s="164">
        <f t="shared" si="53"/>
        <v>673.80571428571432</v>
      </c>
      <c r="M100" s="164">
        <f t="shared" si="53"/>
        <v>673.80571428571432</v>
      </c>
      <c r="N100" s="164">
        <f t="shared" si="53"/>
        <v>673.80571428571432</v>
      </c>
      <c r="O100" s="164">
        <f t="shared" si="53"/>
        <v>673.80571428571432</v>
      </c>
      <c r="P100" s="164">
        <f t="shared" si="53"/>
        <v>673.80571428571432</v>
      </c>
      <c r="Q100" s="164">
        <f t="shared" si="53"/>
        <v>673.80571428571432</v>
      </c>
      <c r="R100" s="164">
        <f t="shared" si="53"/>
        <v>673.80571428571432</v>
      </c>
      <c r="S100" s="164">
        <f t="shared" si="53"/>
        <v>673.80571428571432</v>
      </c>
      <c r="T100" s="164">
        <f t="shared" si="53"/>
        <v>673.80571428571432</v>
      </c>
      <c r="U100" s="164">
        <f t="shared" si="53"/>
        <v>673.80571428571432</v>
      </c>
      <c r="V100" s="164">
        <f t="shared" si="53"/>
        <v>673.80571428571432</v>
      </c>
      <c r="W100" s="164">
        <f t="shared" si="53"/>
        <v>673.80571428571432</v>
      </c>
      <c r="X100" s="164">
        <f t="shared" si="53"/>
        <v>673.80571428571432</v>
      </c>
      <c r="Y100" s="164">
        <f t="shared" si="53"/>
        <v>673.80571428571432</v>
      </c>
      <c r="Z100" s="164">
        <f t="shared" si="53"/>
        <v>673.80571428571432</v>
      </c>
      <c r="AA100" s="164">
        <f t="shared" si="53"/>
        <v>673.80571428571432</v>
      </c>
      <c r="AB100" s="164">
        <f t="shared" si="53"/>
        <v>673.80571428571432</v>
      </c>
      <c r="AC100" s="164">
        <f t="shared" si="53"/>
        <v>673.80571428571432</v>
      </c>
      <c r="AD100" s="164">
        <f t="shared" si="53"/>
        <v>673.80571428571432</v>
      </c>
      <c r="AE100" s="164">
        <f t="shared" si="53"/>
        <v>673.80571428571432</v>
      </c>
      <c r="AF100" s="164">
        <f t="shared" si="53"/>
        <v>673.80571428571432</v>
      </c>
      <c r="AG100" s="164">
        <f t="shared" si="53"/>
        <v>673.80571428571432</v>
      </c>
    </row>
    <row r="101" spans="1:34" s="139" customFormat="1" ht="21" customHeight="1">
      <c r="A101" s="96"/>
      <c r="B101" s="165" t="s">
        <v>241</v>
      </c>
      <c r="C101" s="166"/>
      <c r="D101" s="167">
        <f t="shared" ref="D101:AG101" si="54">D100-D87</f>
        <v>0</v>
      </c>
      <c r="E101" s="167">
        <f t="shared" si="54"/>
        <v>0</v>
      </c>
      <c r="F101" s="167">
        <f t="shared" si="54"/>
        <v>673.80571428571432</v>
      </c>
      <c r="G101" s="167">
        <f t="shared" si="54"/>
        <v>673.80571428571432</v>
      </c>
      <c r="H101" s="167">
        <f t="shared" si="54"/>
        <v>673.80571428571432</v>
      </c>
      <c r="I101" s="167">
        <f t="shared" si="54"/>
        <v>673.80571428571432</v>
      </c>
      <c r="J101" s="167">
        <f t="shared" si="54"/>
        <v>673.80571428571432</v>
      </c>
      <c r="K101" s="167">
        <f t="shared" si="54"/>
        <v>673.80571428571432</v>
      </c>
      <c r="L101" s="167">
        <f t="shared" si="54"/>
        <v>673.80571428571432</v>
      </c>
      <c r="M101" s="167">
        <f t="shared" si="54"/>
        <v>673.80571428571432</v>
      </c>
      <c r="N101" s="167">
        <f t="shared" si="54"/>
        <v>673.80571428571432</v>
      </c>
      <c r="O101" s="167">
        <f t="shared" si="54"/>
        <v>-3259.1942857142858</v>
      </c>
      <c r="P101" s="167">
        <f t="shared" si="54"/>
        <v>673.80571428571432</v>
      </c>
      <c r="Q101" s="167">
        <f t="shared" si="54"/>
        <v>84.805714285714316</v>
      </c>
      <c r="R101" s="167">
        <f t="shared" si="54"/>
        <v>673.80571428571432</v>
      </c>
      <c r="S101" s="167">
        <f t="shared" si="54"/>
        <v>673.80571428571432</v>
      </c>
      <c r="T101" s="167">
        <f t="shared" si="54"/>
        <v>-967.19428571428568</v>
      </c>
      <c r="U101" s="167">
        <f t="shared" si="54"/>
        <v>673.80571428571432</v>
      </c>
      <c r="V101" s="167">
        <f t="shared" si="54"/>
        <v>673.80571428571432</v>
      </c>
      <c r="W101" s="167">
        <f t="shared" si="54"/>
        <v>673.80571428571432</v>
      </c>
      <c r="X101" s="167">
        <f t="shared" si="54"/>
        <v>673.80571428571432</v>
      </c>
      <c r="Y101" s="167">
        <f t="shared" si="54"/>
        <v>-3259.1942857142858</v>
      </c>
      <c r="Z101" s="167">
        <f t="shared" si="54"/>
        <v>673.80571428571432</v>
      </c>
      <c r="AA101" s="167">
        <f t="shared" si="54"/>
        <v>673.80571428571432</v>
      </c>
      <c r="AB101" s="167">
        <f t="shared" si="54"/>
        <v>673.80571428571432</v>
      </c>
      <c r="AC101" s="167">
        <f t="shared" si="54"/>
        <v>84.805714285714316</v>
      </c>
      <c r="AD101" s="167">
        <f t="shared" si="54"/>
        <v>673.80571428571432</v>
      </c>
      <c r="AE101" s="167">
        <f t="shared" si="54"/>
        <v>673.80571428571432</v>
      </c>
      <c r="AF101" s="167">
        <f t="shared" si="54"/>
        <v>673.80571428571432</v>
      </c>
      <c r="AG101" s="167">
        <f t="shared" si="54"/>
        <v>673.80571428571432</v>
      </c>
    </row>
    <row r="102" spans="1:34" s="139" customFormat="1" ht="21">
      <c r="A102" s="96"/>
      <c r="B102" s="111" t="s">
        <v>231</v>
      </c>
      <c r="C102" s="136"/>
      <c r="D102" s="97">
        <f t="shared" ref="D102:AG102" si="55">D101+C102</f>
        <v>0</v>
      </c>
      <c r="E102" s="97">
        <f t="shared" si="55"/>
        <v>0</v>
      </c>
      <c r="F102" s="97">
        <f t="shared" si="55"/>
        <v>673.80571428571432</v>
      </c>
      <c r="G102" s="97">
        <f t="shared" si="55"/>
        <v>1347.6114285714286</v>
      </c>
      <c r="H102" s="97">
        <f t="shared" si="55"/>
        <v>2021.4171428571431</v>
      </c>
      <c r="I102" s="97">
        <f t="shared" si="55"/>
        <v>2695.2228571428573</v>
      </c>
      <c r="J102" s="97">
        <f t="shared" si="55"/>
        <v>3369.0285714285715</v>
      </c>
      <c r="K102" s="97">
        <f t="shared" si="55"/>
        <v>4042.8342857142857</v>
      </c>
      <c r="L102" s="97">
        <f t="shared" si="55"/>
        <v>4716.6400000000003</v>
      </c>
      <c r="M102" s="97">
        <f t="shared" si="55"/>
        <v>5390.4457142857145</v>
      </c>
      <c r="N102" s="97">
        <f t="shared" si="55"/>
        <v>6064.2514285714287</v>
      </c>
      <c r="O102" s="97">
        <f t="shared" si="55"/>
        <v>2805.0571428571429</v>
      </c>
      <c r="P102" s="97">
        <f t="shared" si="55"/>
        <v>3478.8628571428571</v>
      </c>
      <c r="Q102" s="97">
        <f t="shared" si="55"/>
        <v>3563.6685714285713</v>
      </c>
      <c r="R102" s="97">
        <f t="shared" si="55"/>
        <v>4237.4742857142855</v>
      </c>
      <c r="S102" s="97">
        <f t="shared" si="55"/>
        <v>4911.28</v>
      </c>
      <c r="T102" s="97">
        <f t="shared" si="55"/>
        <v>3944.0857142857139</v>
      </c>
      <c r="U102" s="97">
        <f t="shared" si="55"/>
        <v>4617.8914285714282</v>
      </c>
      <c r="V102" s="97">
        <f t="shared" si="55"/>
        <v>5291.6971428571424</v>
      </c>
      <c r="W102" s="97">
        <f t="shared" si="55"/>
        <v>5965.5028571428566</v>
      </c>
      <c r="X102" s="97">
        <f t="shared" si="55"/>
        <v>6639.3085714285708</v>
      </c>
      <c r="Y102" s="97">
        <f t="shared" si="55"/>
        <v>3380.114285714285</v>
      </c>
      <c r="Z102" s="97">
        <f t="shared" si="55"/>
        <v>4053.9199999999992</v>
      </c>
      <c r="AA102" s="97">
        <f t="shared" si="55"/>
        <v>4727.7257142857134</v>
      </c>
      <c r="AB102" s="97">
        <f t="shared" si="55"/>
        <v>5401.5314285714276</v>
      </c>
      <c r="AC102" s="97">
        <f t="shared" si="55"/>
        <v>5486.3371428571418</v>
      </c>
      <c r="AD102" s="97">
        <f t="shared" si="55"/>
        <v>6160.142857142856</v>
      </c>
      <c r="AE102" s="97">
        <f t="shared" si="55"/>
        <v>6833.9485714285702</v>
      </c>
      <c r="AF102" s="97">
        <f t="shared" si="55"/>
        <v>7507.7542857142844</v>
      </c>
      <c r="AG102" s="97">
        <f t="shared" si="55"/>
        <v>8181.5599999999986</v>
      </c>
    </row>
    <row r="103" spans="1:34" s="139" customFormat="1">
      <c r="A103" s="96"/>
      <c r="B103" s="112" t="s">
        <v>38</v>
      </c>
      <c r="C103" s="123">
        <f>MIN(D102:AG102)</f>
        <v>0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</row>
    <row r="105" spans="1:34" ht="21">
      <c r="B105" s="148" t="s">
        <v>246</v>
      </c>
      <c r="C105" s="18"/>
      <c r="D105" s="18"/>
    </row>
    <row r="106" spans="1:34" s="139" customFormat="1">
      <c r="A106" s="96"/>
      <c r="B106" s="107"/>
      <c r="C106" s="18"/>
      <c r="D106" s="85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</row>
    <row r="107" spans="1:34">
      <c r="B107" s="265" t="s">
        <v>184</v>
      </c>
      <c r="C107" s="270"/>
      <c r="D107" s="90" t="s">
        <v>1</v>
      </c>
      <c r="E107" s="90" t="s">
        <v>55</v>
      </c>
      <c r="F107" s="90" t="s">
        <v>2</v>
      </c>
      <c r="G107" s="90" t="s">
        <v>3</v>
      </c>
      <c r="H107" s="90" t="s">
        <v>4</v>
      </c>
      <c r="I107" s="90" t="s">
        <v>5</v>
      </c>
      <c r="J107" s="90" t="s">
        <v>6</v>
      </c>
      <c r="K107" s="90" t="s">
        <v>7</v>
      </c>
      <c r="L107" s="90" t="s">
        <v>8</v>
      </c>
      <c r="M107" s="90" t="s">
        <v>9</v>
      </c>
      <c r="N107" s="90" t="s">
        <v>10</v>
      </c>
      <c r="O107" s="90" t="s">
        <v>11</v>
      </c>
      <c r="P107" s="90" t="s">
        <v>12</v>
      </c>
      <c r="Q107" s="90" t="s">
        <v>13</v>
      </c>
      <c r="R107" s="90" t="s">
        <v>14</v>
      </c>
      <c r="S107" s="90" t="s">
        <v>15</v>
      </c>
      <c r="T107" s="90" t="s">
        <v>16</v>
      </c>
      <c r="U107" s="90" t="s">
        <v>17</v>
      </c>
      <c r="V107" s="90" t="s">
        <v>18</v>
      </c>
      <c r="W107" s="90" t="s">
        <v>19</v>
      </c>
      <c r="X107" s="90" t="s">
        <v>20</v>
      </c>
      <c r="Y107" s="90" t="s">
        <v>21</v>
      </c>
      <c r="Z107" s="90" t="s">
        <v>22</v>
      </c>
      <c r="AA107" s="90" t="s">
        <v>23</v>
      </c>
      <c r="AB107" s="90" t="s">
        <v>24</v>
      </c>
      <c r="AC107" s="90" t="s">
        <v>25</v>
      </c>
      <c r="AD107" s="90" t="s">
        <v>26</v>
      </c>
      <c r="AE107" s="90" t="s">
        <v>27</v>
      </c>
      <c r="AF107" s="90" t="s">
        <v>28</v>
      </c>
      <c r="AG107" s="90" t="s">
        <v>29</v>
      </c>
    </row>
    <row r="108" spans="1:34">
      <c r="B108" s="266"/>
      <c r="C108" s="271"/>
      <c r="D108" s="100">
        <f>Beruházás_PE!C$38</f>
        <v>2018</v>
      </c>
      <c r="E108" s="100">
        <f>Beruházás_PE!D$38</f>
        <v>2019</v>
      </c>
      <c r="F108" s="100">
        <f>Beruházás_PE!E$38</f>
        <v>2020</v>
      </c>
      <c r="G108" s="100">
        <f>Beruházás_PE!F$38</f>
        <v>2021</v>
      </c>
      <c r="H108" s="100">
        <f>Beruházás_PE!G$38</f>
        <v>2022</v>
      </c>
      <c r="I108" s="100">
        <f>Beruházás_PE!H$38</f>
        <v>2023</v>
      </c>
      <c r="J108" s="100">
        <f>Beruházás_PE!I$38</f>
        <v>2024</v>
      </c>
      <c r="K108" s="100">
        <f>Beruházás_PE!J$38</f>
        <v>2025</v>
      </c>
      <c r="L108" s="100">
        <f>Beruházás_PE!K$38</f>
        <v>2026</v>
      </c>
      <c r="M108" s="100">
        <f>Beruházás_PE!L$38</f>
        <v>2027</v>
      </c>
      <c r="N108" s="100">
        <f>Beruházás_PE!M$38</f>
        <v>2028</v>
      </c>
      <c r="O108" s="100">
        <f>Beruházás_PE!N$38</f>
        <v>2029</v>
      </c>
      <c r="P108" s="100">
        <f>Beruházás_PE!O$38</f>
        <v>2030</v>
      </c>
      <c r="Q108" s="100">
        <f>Beruházás_PE!P$38</f>
        <v>2031</v>
      </c>
      <c r="R108" s="100">
        <f>Beruházás_PE!Q$38</f>
        <v>2032</v>
      </c>
      <c r="S108" s="100">
        <f>Beruházás_PE!R$38</f>
        <v>2033</v>
      </c>
      <c r="T108" s="100">
        <f>Beruházás_PE!S$38</f>
        <v>2034</v>
      </c>
      <c r="U108" s="100">
        <f>Beruházás_PE!T$38</f>
        <v>2035</v>
      </c>
      <c r="V108" s="100">
        <f>Beruházás_PE!U$38</f>
        <v>2036</v>
      </c>
      <c r="W108" s="100">
        <f>Beruházás_PE!V$38</f>
        <v>2037</v>
      </c>
      <c r="X108" s="100">
        <f>Beruházás_PE!W$38</f>
        <v>2038</v>
      </c>
      <c r="Y108" s="100">
        <f>Beruházás_PE!X$38</f>
        <v>2039</v>
      </c>
      <c r="Z108" s="100">
        <f>Beruházás_PE!Y$38</f>
        <v>2040</v>
      </c>
      <c r="AA108" s="100">
        <f>Beruházás_PE!Z$38</f>
        <v>2041</v>
      </c>
      <c r="AB108" s="100">
        <f>Beruházás_PE!AA$38</f>
        <v>2042</v>
      </c>
      <c r="AC108" s="100">
        <f>Beruházás_PE!AB$38</f>
        <v>2043</v>
      </c>
      <c r="AD108" s="100">
        <f>Beruházás_PE!AC$38</f>
        <v>2044</v>
      </c>
      <c r="AE108" s="100">
        <f>Beruházás_PE!AD$38</f>
        <v>2045</v>
      </c>
      <c r="AF108" s="100">
        <f>Beruházás_PE!AE$38</f>
        <v>2046</v>
      </c>
      <c r="AG108" s="100">
        <f>Beruházás_PE!AF$38</f>
        <v>2047</v>
      </c>
    </row>
    <row r="109" spans="1:34" s="139" customFormat="1">
      <c r="A109" s="96"/>
      <c r="B109" s="110" t="s">
        <v>30</v>
      </c>
      <c r="C109" s="135"/>
      <c r="D109" s="138" t="s">
        <v>236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138"/>
    </row>
    <row r="110" spans="1:34" s="139" customFormat="1" ht="21">
      <c r="A110" s="96"/>
      <c r="B110" s="110" t="s">
        <v>146</v>
      </c>
      <c r="C110" s="135"/>
      <c r="D110" s="4">
        <f>D$9</f>
        <v>0</v>
      </c>
      <c r="E110" s="4">
        <f t="shared" ref="E110:AG110" si="56">E$9</f>
        <v>0</v>
      </c>
      <c r="F110" s="4">
        <f t="shared" si="56"/>
        <v>84.4399999999996</v>
      </c>
      <c r="G110" s="4">
        <f t="shared" si="56"/>
        <v>84.4399999999996</v>
      </c>
      <c r="H110" s="4">
        <f t="shared" si="56"/>
        <v>84.4399999999996</v>
      </c>
      <c r="I110" s="4">
        <f t="shared" si="56"/>
        <v>84.4399999999996</v>
      </c>
      <c r="J110" s="4">
        <f t="shared" si="56"/>
        <v>84.4399999999996</v>
      </c>
      <c r="K110" s="4">
        <f t="shared" si="56"/>
        <v>84.4399999999996</v>
      </c>
      <c r="L110" s="4">
        <f t="shared" si="56"/>
        <v>84.4399999999996</v>
      </c>
      <c r="M110" s="4">
        <f t="shared" si="56"/>
        <v>84.4399999999996</v>
      </c>
      <c r="N110" s="4">
        <f t="shared" si="56"/>
        <v>84.4399999999996</v>
      </c>
      <c r="O110" s="4">
        <f t="shared" si="56"/>
        <v>84.4399999999996</v>
      </c>
      <c r="P110" s="4">
        <f t="shared" si="56"/>
        <v>84.4399999999996</v>
      </c>
      <c r="Q110" s="4">
        <f t="shared" si="56"/>
        <v>84.4399999999996</v>
      </c>
      <c r="R110" s="4">
        <f t="shared" si="56"/>
        <v>84.4399999999996</v>
      </c>
      <c r="S110" s="4">
        <f t="shared" si="56"/>
        <v>84.4399999999996</v>
      </c>
      <c r="T110" s="4">
        <f t="shared" si="56"/>
        <v>84.4399999999996</v>
      </c>
      <c r="U110" s="4">
        <f t="shared" si="56"/>
        <v>84.4399999999996</v>
      </c>
      <c r="V110" s="4">
        <f t="shared" si="56"/>
        <v>84.4399999999996</v>
      </c>
      <c r="W110" s="4">
        <f t="shared" si="56"/>
        <v>84.4399999999996</v>
      </c>
      <c r="X110" s="4">
        <f t="shared" si="56"/>
        <v>84.4399999999996</v>
      </c>
      <c r="Y110" s="4">
        <f t="shared" si="56"/>
        <v>84.4399999999996</v>
      </c>
      <c r="Z110" s="4">
        <f t="shared" si="56"/>
        <v>84.4399999999996</v>
      </c>
      <c r="AA110" s="4">
        <f t="shared" si="56"/>
        <v>84.4399999999996</v>
      </c>
      <c r="AB110" s="4">
        <f t="shared" si="56"/>
        <v>84.4399999999996</v>
      </c>
      <c r="AC110" s="4">
        <f t="shared" si="56"/>
        <v>84.4399999999996</v>
      </c>
      <c r="AD110" s="4">
        <f t="shared" si="56"/>
        <v>84.4399999999996</v>
      </c>
      <c r="AE110" s="4">
        <f t="shared" si="56"/>
        <v>84.4399999999996</v>
      </c>
      <c r="AF110" s="4">
        <f t="shared" si="56"/>
        <v>84.4399999999996</v>
      </c>
      <c r="AG110" s="4">
        <f t="shared" si="56"/>
        <v>84.4399999999996</v>
      </c>
      <c r="AH110" s="138"/>
    </row>
    <row r="111" spans="1:34" s="139" customFormat="1">
      <c r="A111" s="96"/>
      <c r="B111" s="110" t="s">
        <v>31</v>
      </c>
      <c r="C111" s="135"/>
      <c r="D111" s="138" t="s">
        <v>236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138"/>
    </row>
    <row r="112" spans="1:34" s="139" customFormat="1">
      <c r="A112" s="96"/>
      <c r="B112" s="110" t="s">
        <v>237</v>
      </c>
      <c r="C112" s="135"/>
      <c r="D112" s="4">
        <f>D$17</f>
        <v>0</v>
      </c>
      <c r="E112" s="4">
        <f t="shared" ref="E112:AG112" si="57">E$17</f>
        <v>0</v>
      </c>
      <c r="F112" s="4">
        <f t="shared" si="57"/>
        <v>673.80571428571432</v>
      </c>
      <c r="G112" s="4">
        <f t="shared" si="57"/>
        <v>673.80571428571432</v>
      </c>
      <c r="H112" s="4">
        <f t="shared" si="57"/>
        <v>673.80571428571432</v>
      </c>
      <c r="I112" s="4">
        <f t="shared" si="57"/>
        <v>673.80571428571432</v>
      </c>
      <c r="J112" s="4">
        <f t="shared" si="57"/>
        <v>673.80571428571432</v>
      </c>
      <c r="K112" s="4">
        <f t="shared" si="57"/>
        <v>673.80571428571432</v>
      </c>
      <c r="L112" s="4">
        <f t="shared" si="57"/>
        <v>673.80571428571432</v>
      </c>
      <c r="M112" s="4">
        <f t="shared" si="57"/>
        <v>673.80571428571432</v>
      </c>
      <c r="N112" s="4">
        <f t="shared" si="57"/>
        <v>673.80571428571432</v>
      </c>
      <c r="O112" s="4">
        <f t="shared" si="57"/>
        <v>673.80571428571432</v>
      </c>
      <c r="P112" s="4">
        <f t="shared" si="57"/>
        <v>673.80571428571432</v>
      </c>
      <c r="Q112" s="4">
        <f t="shared" si="57"/>
        <v>673.80571428571432</v>
      </c>
      <c r="R112" s="4">
        <f t="shared" si="57"/>
        <v>673.80571428571432</v>
      </c>
      <c r="S112" s="4">
        <f t="shared" si="57"/>
        <v>673.80571428571432</v>
      </c>
      <c r="T112" s="4">
        <f t="shared" si="57"/>
        <v>673.80571428571432</v>
      </c>
      <c r="U112" s="4">
        <f t="shared" si="57"/>
        <v>673.80571428571432</v>
      </c>
      <c r="V112" s="4">
        <f t="shared" si="57"/>
        <v>673.80571428571432</v>
      </c>
      <c r="W112" s="4">
        <f t="shared" si="57"/>
        <v>673.80571428571432</v>
      </c>
      <c r="X112" s="4">
        <f t="shared" si="57"/>
        <v>673.80571428571432</v>
      </c>
      <c r="Y112" s="4">
        <f t="shared" si="57"/>
        <v>673.80571428571432</v>
      </c>
      <c r="Z112" s="4">
        <f t="shared" si="57"/>
        <v>673.80571428571432</v>
      </c>
      <c r="AA112" s="4">
        <f t="shared" si="57"/>
        <v>673.80571428571432</v>
      </c>
      <c r="AB112" s="4">
        <f t="shared" si="57"/>
        <v>673.80571428571432</v>
      </c>
      <c r="AC112" s="4">
        <f t="shared" si="57"/>
        <v>673.80571428571432</v>
      </c>
      <c r="AD112" s="4">
        <f t="shared" si="57"/>
        <v>673.80571428571432</v>
      </c>
      <c r="AE112" s="4">
        <f t="shared" si="57"/>
        <v>673.80571428571432</v>
      </c>
      <c r="AF112" s="4">
        <f t="shared" si="57"/>
        <v>673.80571428571432</v>
      </c>
      <c r="AG112" s="4">
        <f t="shared" si="57"/>
        <v>673.80571428571432</v>
      </c>
      <c r="AH112" s="138"/>
    </row>
    <row r="113" spans="1:33" s="139" customFormat="1">
      <c r="A113" s="96"/>
      <c r="B113" s="111" t="s">
        <v>238</v>
      </c>
      <c r="C113" s="136"/>
      <c r="D113" s="97">
        <f t="shared" ref="D113:AG113" si="58">SUM(D109:D112)</f>
        <v>0</v>
      </c>
      <c r="E113" s="97">
        <f t="shared" si="58"/>
        <v>0</v>
      </c>
      <c r="F113" s="97">
        <f t="shared" si="58"/>
        <v>758.24571428571392</v>
      </c>
      <c r="G113" s="97">
        <f t="shared" si="58"/>
        <v>758.24571428571392</v>
      </c>
      <c r="H113" s="97">
        <f t="shared" si="58"/>
        <v>758.24571428571392</v>
      </c>
      <c r="I113" s="97">
        <f t="shared" si="58"/>
        <v>758.24571428571392</v>
      </c>
      <c r="J113" s="97">
        <f t="shared" si="58"/>
        <v>758.24571428571392</v>
      </c>
      <c r="K113" s="97">
        <f t="shared" si="58"/>
        <v>758.24571428571392</v>
      </c>
      <c r="L113" s="97">
        <f t="shared" si="58"/>
        <v>758.24571428571392</v>
      </c>
      <c r="M113" s="97">
        <f t="shared" si="58"/>
        <v>758.24571428571392</v>
      </c>
      <c r="N113" s="97">
        <f t="shared" si="58"/>
        <v>758.24571428571392</v>
      </c>
      <c r="O113" s="97">
        <f t="shared" si="58"/>
        <v>758.24571428571392</v>
      </c>
      <c r="P113" s="97">
        <f t="shared" si="58"/>
        <v>758.24571428571392</v>
      </c>
      <c r="Q113" s="97">
        <f t="shared" si="58"/>
        <v>758.24571428571392</v>
      </c>
      <c r="R113" s="97">
        <f t="shared" si="58"/>
        <v>758.24571428571392</v>
      </c>
      <c r="S113" s="97">
        <f t="shared" si="58"/>
        <v>758.24571428571392</v>
      </c>
      <c r="T113" s="97">
        <f t="shared" si="58"/>
        <v>758.24571428571392</v>
      </c>
      <c r="U113" s="97">
        <f t="shared" si="58"/>
        <v>758.24571428571392</v>
      </c>
      <c r="V113" s="97">
        <f t="shared" si="58"/>
        <v>758.24571428571392</v>
      </c>
      <c r="W113" s="97">
        <f t="shared" si="58"/>
        <v>758.24571428571392</v>
      </c>
      <c r="X113" s="97">
        <f t="shared" si="58"/>
        <v>758.24571428571392</v>
      </c>
      <c r="Y113" s="97">
        <f t="shared" si="58"/>
        <v>758.24571428571392</v>
      </c>
      <c r="Z113" s="97">
        <f t="shared" si="58"/>
        <v>758.24571428571392</v>
      </c>
      <c r="AA113" s="97">
        <f t="shared" si="58"/>
        <v>758.24571428571392</v>
      </c>
      <c r="AB113" s="97">
        <f t="shared" si="58"/>
        <v>758.24571428571392</v>
      </c>
      <c r="AC113" s="97">
        <f t="shared" si="58"/>
        <v>758.24571428571392</v>
      </c>
      <c r="AD113" s="97">
        <f t="shared" si="58"/>
        <v>758.24571428571392</v>
      </c>
      <c r="AE113" s="97">
        <f t="shared" si="58"/>
        <v>758.24571428571392</v>
      </c>
      <c r="AF113" s="97">
        <f t="shared" si="58"/>
        <v>758.24571428571392</v>
      </c>
      <c r="AG113" s="97">
        <f t="shared" si="58"/>
        <v>758.24571428571392</v>
      </c>
    </row>
    <row r="114" spans="1:33" s="139" customFormat="1">
      <c r="A114" s="96"/>
      <c r="B114" s="110" t="s">
        <v>35</v>
      </c>
      <c r="C114" s="135"/>
      <c r="D114" s="4">
        <f t="shared" ref="D114:AG114" si="59">SUM(D115:D115)</f>
        <v>0</v>
      </c>
      <c r="E114" s="4">
        <f t="shared" si="59"/>
        <v>0</v>
      </c>
      <c r="F114" s="4">
        <f t="shared" si="59"/>
        <v>758.24571428571392</v>
      </c>
      <c r="G114" s="4">
        <f t="shared" si="59"/>
        <v>758.24571428571392</v>
      </c>
      <c r="H114" s="4">
        <f t="shared" si="59"/>
        <v>758.24571428571392</v>
      </c>
      <c r="I114" s="4">
        <f t="shared" si="59"/>
        <v>758.24571428571392</v>
      </c>
      <c r="J114" s="4">
        <f t="shared" si="59"/>
        <v>758.24571428571392</v>
      </c>
      <c r="K114" s="4">
        <f t="shared" si="59"/>
        <v>758.24571428571392</v>
      </c>
      <c r="L114" s="4">
        <f t="shared" si="59"/>
        <v>758.24571428571392</v>
      </c>
      <c r="M114" s="4">
        <f t="shared" si="59"/>
        <v>758.24571428571392</v>
      </c>
      <c r="N114" s="4">
        <f t="shared" si="59"/>
        <v>758.24571428571392</v>
      </c>
      <c r="O114" s="4">
        <f t="shared" si="59"/>
        <v>758.24571428571392</v>
      </c>
      <c r="P114" s="4">
        <f t="shared" si="59"/>
        <v>758.24571428571392</v>
      </c>
      <c r="Q114" s="4">
        <f t="shared" si="59"/>
        <v>758.24571428571392</v>
      </c>
      <c r="R114" s="4">
        <f t="shared" si="59"/>
        <v>758.24571428571392</v>
      </c>
      <c r="S114" s="4">
        <f t="shared" si="59"/>
        <v>758.24571428571392</v>
      </c>
      <c r="T114" s="4">
        <f t="shared" si="59"/>
        <v>758.24571428571392</v>
      </c>
      <c r="U114" s="4">
        <f t="shared" si="59"/>
        <v>758.24571428571392</v>
      </c>
      <c r="V114" s="4">
        <f t="shared" si="59"/>
        <v>758.24571428571392</v>
      </c>
      <c r="W114" s="4">
        <f t="shared" si="59"/>
        <v>758.24571428571392</v>
      </c>
      <c r="X114" s="4">
        <f t="shared" si="59"/>
        <v>758.24571428571392</v>
      </c>
      <c r="Y114" s="4">
        <f t="shared" si="59"/>
        <v>758.24571428571392</v>
      </c>
      <c r="Z114" s="4">
        <f t="shared" si="59"/>
        <v>758.24571428571392</v>
      </c>
      <c r="AA114" s="4">
        <f t="shared" si="59"/>
        <v>758.24571428571392</v>
      </c>
      <c r="AB114" s="4">
        <f t="shared" si="59"/>
        <v>758.24571428571392</v>
      </c>
      <c r="AC114" s="4">
        <f t="shared" si="59"/>
        <v>758.24571428571392</v>
      </c>
      <c r="AD114" s="4">
        <f t="shared" si="59"/>
        <v>758.24571428571392</v>
      </c>
      <c r="AE114" s="4">
        <f t="shared" si="59"/>
        <v>758.24571428571392</v>
      </c>
      <c r="AF114" s="4">
        <f t="shared" si="59"/>
        <v>758.24571428571392</v>
      </c>
      <c r="AG114" s="4">
        <f t="shared" si="59"/>
        <v>758.24571428571392</v>
      </c>
    </row>
    <row r="115" spans="1:33" s="139" customFormat="1">
      <c r="A115" s="96"/>
      <c r="B115" s="137" t="s">
        <v>235</v>
      </c>
      <c r="C115" s="135"/>
      <c r="D115" s="4">
        <f>D$16</f>
        <v>0</v>
      </c>
      <c r="E115" s="4">
        <f t="shared" ref="E115:AG115" si="60">E$16</f>
        <v>0</v>
      </c>
      <c r="F115" s="4">
        <f t="shared" si="60"/>
        <v>758.24571428571392</v>
      </c>
      <c r="G115" s="4">
        <f t="shared" si="60"/>
        <v>758.24571428571392</v>
      </c>
      <c r="H115" s="4">
        <f t="shared" si="60"/>
        <v>758.24571428571392</v>
      </c>
      <c r="I115" s="4">
        <f t="shared" si="60"/>
        <v>758.24571428571392</v>
      </c>
      <c r="J115" s="4">
        <f t="shared" si="60"/>
        <v>758.24571428571392</v>
      </c>
      <c r="K115" s="4">
        <f t="shared" si="60"/>
        <v>758.24571428571392</v>
      </c>
      <c r="L115" s="4">
        <f t="shared" si="60"/>
        <v>758.24571428571392</v>
      </c>
      <c r="M115" s="4">
        <f t="shared" si="60"/>
        <v>758.24571428571392</v>
      </c>
      <c r="N115" s="4">
        <f t="shared" si="60"/>
        <v>758.24571428571392</v>
      </c>
      <c r="O115" s="4">
        <f t="shared" si="60"/>
        <v>758.24571428571392</v>
      </c>
      <c r="P115" s="4">
        <f t="shared" si="60"/>
        <v>758.24571428571392</v>
      </c>
      <c r="Q115" s="4">
        <f t="shared" si="60"/>
        <v>758.24571428571392</v>
      </c>
      <c r="R115" s="4">
        <f t="shared" si="60"/>
        <v>758.24571428571392</v>
      </c>
      <c r="S115" s="4">
        <f t="shared" si="60"/>
        <v>758.24571428571392</v>
      </c>
      <c r="T115" s="4">
        <f t="shared" si="60"/>
        <v>758.24571428571392</v>
      </c>
      <c r="U115" s="4">
        <f t="shared" si="60"/>
        <v>758.24571428571392</v>
      </c>
      <c r="V115" s="4">
        <f t="shared" si="60"/>
        <v>758.24571428571392</v>
      </c>
      <c r="W115" s="4">
        <f t="shared" si="60"/>
        <v>758.24571428571392</v>
      </c>
      <c r="X115" s="4">
        <f t="shared" si="60"/>
        <v>758.24571428571392</v>
      </c>
      <c r="Y115" s="4">
        <f t="shared" si="60"/>
        <v>758.24571428571392</v>
      </c>
      <c r="Z115" s="4">
        <f t="shared" si="60"/>
        <v>758.24571428571392</v>
      </c>
      <c r="AA115" s="4">
        <f t="shared" si="60"/>
        <v>758.24571428571392</v>
      </c>
      <c r="AB115" s="4">
        <f t="shared" si="60"/>
        <v>758.24571428571392</v>
      </c>
      <c r="AC115" s="4">
        <f t="shared" si="60"/>
        <v>758.24571428571392</v>
      </c>
      <c r="AD115" s="4">
        <f t="shared" si="60"/>
        <v>758.24571428571392</v>
      </c>
      <c r="AE115" s="4">
        <f t="shared" si="60"/>
        <v>758.24571428571392</v>
      </c>
      <c r="AF115" s="4">
        <f t="shared" si="60"/>
        <v>758.24571428571392</v>
      </c>
      <c r="AG115" s="4">
        <f t="shared" si="60"/>
        <v>758.24571428571392</v>
      </c>
    </row>
    <row r="116" spans="1:33" s="139" customFormat="1">
      <c r="A116" s="96"/>
      <c r="B116" s="110" t="s">
        <v>188</v>
      </c>
      <c r="C116" s="135"/>
      <c r="D116" s="138" t="s">
        <v>236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s="139" customFormat="1">
      <c r="A117" s="96"/>
      <c r="B117" s="162" t="s">
        <v>205</v>
      </c>
      <c r="C117" s="163"/>
      <c r="D117" s="164">
        <f>SUM(D114,D116:D116)</f>
        <v>0</v>
      </c>
      <c r="E117" s="164">
        <f t="shared" ref="E117:AG117" si="61">SUM(E114,E116:E116)</f>
        <v>0</v>
      </c>
      <c r="F117" s="164">
        <f t="shared" si="61"/>
        <v>758.24571428571392</v>
      </c>
      <c r="G117" s="164">
        <f t="shared" si="61"/>
        <v>758.24571428571392</v>
      </c>
      <c r="H117" s="164">
        <f t="shared" si="61"/>
        <v>758.24571428571392</v>
      </c>
      <c r="I117" s="164">
        <f t="shared" si="61"/>
        <v>758.24571428571392</v>
      </c>
      <c r="J117" s="164">
        <f t="shared" si="61"/>
        <v>758.24571428571392</v>
      </c>
      <c r="K117" s="164">
        <f t="shared" si="61"/>
        <v>758.24571428571392</v>
      </c>
      <c r="L117" s="164">
        <f t="shared" si="61"/>
        <v>758.24571428571392</v>
      </c>
      <c r="M117" s="164">
        <f t="shared" si="61"/>
        <v>758.24571428571392</v>
      </c>
      <c r="N117" s="164">
        <f t="shared" si="61"/>
        <v>758.24571428571392</v>
      </c>
      <c r="O117" s="164">
        <f t="shared" si="61"/>
        <v>758.24571428571392</v>
      </c>
      <c r="P117" s="164">
        <f t="shared" si="61"/>
        <v>758.24571428571392</v>
      </c>
      <c r="Q117" s="164">
        <f t="shared" si="61"/>
        <v>758.24571428571392</v>
      </c>
      <c r="R117" s="164">
        <f t="shared" si="61"/>
        <v>758.24571428571392</v>
      </c>
      <c r="S117" s="164">
        <f t="shared" si="61"/>
        <v>758.24571428571392</v>
      </c>
      <c r="T117" s="164">
        <f t="shared" si="61"/>
        <v>758.24571428571392</v>
      </c>
      <c r="U117" s="164">
        <f t="shared" si="61"/>
        <v>758.24571428571392</v>
      </c>
      <c r="V117" s="164">
        <f t="shared" si="61"/>
        <v>758.24571428571392</v>
      </c>
      <c r="W117" s="164">
        <f t="shared" si="61"/>
        <v>758.24571428571392</v>
      </c>
      <c r="X117" s="164">
        <f t="shared" si="61"/>
        <v>758.24571428571392</v>
      </c>
      <c r="Y117" s="164">
        <f t="shared" si="61"/>
        <v>758.24571428571392</v>
      </c>
      <c r="Z117" s="164">
        <f t="shared" si="61"/>
        <v>758.24571428571392</v>
      </c>
      <c r="AA117" s="164">
        <f t="shared" si="61"/>
        <v>758.24571428571392</v>
      </c>
      <c r="AB117" s="164">
        <f t="shared" si="61"/>
        <v>758.24571428571392</v>
      </c>
      <c r="AC117" s="164">
        <f t="shared" si="61"/>
        <v>758.24571428571392</v>
      </c>
      <c r="AD117" s="164">
        <f t="shared" si="61"/>
        <v>758.24571428571392</v>
      </c>
      <c r="AE117" s="164">
        <f t="shared" si="61"/>
        <v>758.24571428571392</v>
      </c>
      <c r="AF117" s="164">
        <f t="shared" si="61"/>
        <v>758.24571428571392</v>
      </c>
      <c r="AG117" s="164">
        <f t="shared" si="61"/>
        <v>758.24571428571392</v>
      </c>
    </row>
    <row r="118" spans="1:33" s="139" customFormat="1" ht="21" customHeight="1">
      <c r="A118" s="96"/>
      <c r="B118" s="165" t="s">
        <v>239</v>
      </c>
      <c r="C118" s="166"/>
      <c r="D118" s="167">
        <f t="shared" ref="D118:AG118" si="62">D117-D113</f>
        <v>0</v>
      </c>
      <c r="E118" s="167">
        <f t="shared" si="62"/>
        <v>0</v>
      </c>
      <c r="F118" s="167">
        <f t="shared" si="62"/>
        <v>0</v>
      </c>
      <c r="G118" s="167">
        <f t="shared" si="62"/>
        <v>0</v>
      </c>
      <c r="H118" s="167">
        <f t="shared" si="62"/>
        <v>0</v>
      </c>
      <c r="I118" s="167">
        <f t="shared" si="62"/>
        <v>0</v>
      </c>
      <c r="J118" s="167">
        <f t="shared" si="62"/>
        <v>0</v>
      </c>
      <c r="K118" s="167">
        <f t="shared" si="62"/>
        <v>0</v>
      </c>
      <c r="L118" s="167">
        <f t="shared" si="62"/>
        <v>0</v>
      </c>
      <c r="M118" s="167">
        <f t="shared" si="62"/>
        <v>0</v>
      </c>
      <c r="N118" s="167">
        <f t="shared" si="62"/>
        <v>0</v>
      </c>
      <c r="O118" s="167">
        <f t="shared" si="62"/>
        <v>0</v>
      </c>
      <c r="P118" s="167">
        <f t="shared" si="62"/>
        <v>0</v>
      </c>
      <c r="Q118" s="167">
        <f t="shared" si="62"/>
        <v>0</v>
      </c>
      <c r="R118" s="167">
        <f t="shared" si="62"/>
        <v>0</v>
      </c>
      <c r="S118" s="167">
        <f t="shared" si="62"/>
        <v>0</v>
      </c>
      <c r="T118" s="167">
        <f t="shared" si="62"/>
        <v>0</v>
      </c>
      <c r="U118" s="167">
        <f t="shared" si="62"/>
        <v>0</v>
      </c>
      <c r="V118" s="167">
        <f t="shared" si="62"/>
        <v>0</v>
      </c>
      <c r="W118" s="167">
        <f t="shared" si="62"/>
        <v>0</v>
      </c>
      <c r="X118" s="167">
        <f t="shared" si="62"/>
        <v>0</v>
      </c>
      <c r="Y118" s="167">
        <f t="shared" si="62"/>
        <v>0</v>
      </c>
      <c r="Z118" s="167">
        <f t="shared" si="62"/>
        <v>0</v>
      </c>
      <c r="AA118" s="167">
        <f t="shared" si="62"/>
        <v>0</v>
      </c>
      <c r="AB118" s="167">
        <f t="shared" si="62"/>
        <v>0</v>
      </c>
      <c r="AC118" s="167">
        <f t="shared" si="62"/>
        <v>0</v>
      </c>
      <c r="AD118" s="167">
        <f t="shared" si="62"/>
        <v>0</v>
      </c>
      <c r="AE118" s="167">
        <f t="shared" si="62"/>
        <v>0</v>
      </c>
      <c r="AF118" s="167">
        <f t="shared" si="62"/>
        <v>0</v>
      </c>
      <c r="AG118" s="167">
        <f t="shared" si="62"/>
        <v>0</v>
      </c>
    </row>
    <row r="119" spans="1:33" s="139" customFormat="1" ht="21">
      <c r="A119" s="96"/>
      <c r="B119" s="111" t="s">
        <v>240</v>
      </c>
      <c r="C119" s="136"/>
      <c r="D119" s="97">
        <f t="shared" ref="D119:AG119" si="63">D118+C119</f>
        <v>0</v>
      </c>
      <c r="E119" s="97">
        <f t="shared" si="63"/>
        <v>0</v>
      </c>
      <c r="F119" s="97">
        <f t="shared" si="63"/>
        <v>0</v>
      </c>
      <c r="G119" s="97">
        <f t="shared" si="63"/>
        <v>0</v>
      </c>
      <c r="H119" s="97">
        <f t="shared" si="63"/>
        <v>0</v>
      </c>
      <c r="I119" s="97">
        <f t="shared" si="63"/>
        <v>0</v>
      </c>
      <c r="J119" s="97">
        <f t="shared" si="63"/>
        <v>0</v>
      </c>
      <c r="K119" s="97">
        <f t="shared" si="63"/>
        <v>0</v>
      </c>
      <c r="L119" s="97">
        <f t="shared" si="63"/>
        <v>0</v>
      </c>
      <c r="M119" s="97">
        <f t="shared" si="63"/>
        <v>0</v>
      </c>
      <c r="N119" s="97">
        <f t="shared" si="63"/>
        <v>0</v>
      </c>
      <c r="O119" s="97">
        <f t="shared" si="63"/>
        <v>0</v>
      </c>
      <c r="P119" s="97">
        <f t="shared" si="63"/>
        <v>0</v>
      </c>
      <c r="Q119" s="97">
        <f t="shared" si="63"/>
        <v>0</v>
      </c>
      <c r="R119" s="97">
        <f t="shared" si="63"/>
        <v>0</v>
      </c>
      <c r="S119" s="97">
        <f t="shared" si="63"/>
        <v>0</v>
      </c>
      <c r="T119" s="97">
        <f t="shared" si="63"/>
        <v>0</v>
      </c>
      <c r="U119" s="97">
        <f t="shared" si="63"/>
        <v>0</v>
      </c>
      <c r="V119" s="97">
        <f t="shared" si="63"/>
        <v>0</v>
      </c>
      <c r="W119" s="97">
        <f t="shared" si="63"/>
        <v>0</v>
      </c>
      <c r="X119" s="97">
        <f t="shared" si="63"/>
        <v>0</v>
      </c>
      <c r="Y119" s="97">
        <f t="shared" si="63"/>
        <v>0</v>
      </c>
      <c r="Z119" s="97">
        <f t="shared" si="63"/>
        <v>0</v>
      </c>
      <c r="AA119" s="97">
        <f t="shared" si="63"/>
        <v>0</v>
      </c>
      <c r="AB119" s="97">
        <f t="shared" si="63"/>
        <v>0</v>
      </c>
      <c r="AC119" s="97">
        <f t="shared" si="63"/>
        <v>0</v>
      </c>
      <c r="AD119" s="97">
        <f t="shared" si="63"/>
        <v>0</v>
      </c>
      <c r="AE119" s="97">
        <f t="shared" si="63"/>
        <v>0</v>
      </c>
      <c r="AF119" s="97">
        <f t="shared" si="63"/>
        <v>0</v>
      </c>
      <c r="AG119" s="97">
        <f t="shared" si="63"/>
        <v>0</v>
      </c>
    </row>
    <row r="120" spans="1:33" s="139" customFormat="1">
      <c r="A120" s="96"/>
      <c r="B120" s="112" t="s">
        <v>38</v>
      </c>
      <c r="C120" s="123">
        <f>MIN(D119:AG119)</f>
        <v>0</v>
      </c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</row>
    <row r="122" spans="1:33" s="95" customFormat="1" ht="31.5" customHeight="1">
      <c r="A122" s="94"/>
      <c r="B122" s="148" t="s">
        <v>260</v>
      </c>
      <c r="C122" s="1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>
      <c r="B123" s="265" t="s">
        <v>184</v>
      </c>
      <c r="C123" s="267" t="s">
        <v>261</v>
      </c>
      <c r="D123" s="206" t="s">
        <v>1</v>
      </c>
      <c r="E123" s="206" t="s">
        <v>55</v>
      </c>
      <c r="F123" s="206" t="s">
        <v>2</v>
      </c>
      <c r="G123" s="206" t="s">
        <v>3</v>
      </c>
      <c r="H123" s="206" t="s">
        <v>4</v>
      </c>
      <c r="I123" s="206" t="s">
        <v>5</v>
      </c>
      <c r="J123" s="206" t="s">
        <v>6</v>
      </c>
      <c r="K123" s="206" t="s">
        <v>7</v>
      </c>
      <c r="L123" s="206" t="s">
        <v>8</v>
      </c>
      <c r="M123" s="206" t="s">
        <v>9</v>
      </c>
      <c r="N123" s="206" t="s">
        <v>10</v>
      </c>
      <c r="O123" s="206" t="s">
        <v>11</v>
      </c>
      <c r="P123" s="206" t="s">
        <v>12</v>
      </c>
      <c r="Q123" s="206" t="s">
        <v>13</v>
      </c>
      <c r="R123" s="206" t="s">
        <v>14</v>
      </c>
      <c r="S123" s="206" t="s">
        <v>15</v>
      </c>
      <c r="T123" s="206" t="s">
        <v>16</v>
      </c>
      <c r="U123" s="206" t="s">
        <v>17</v>
      </c>
      <c r="V123" s="206" t="s">
        <v>18</v>
      </c>
      <c r="W123" s="206" t="s">
        <v>19</v>
      </c>
      <c r="X123" s="206" t="s">
        <v>20</v>
      </c>
      <c r="Y123" s="206" t="s">
        <v>21</v>
      </c>
      <c r="Z123" s="206" t="s">
        <v>22</v>
      </c>
      <c r="AA123" s="206" t="s">
        <v>23</v>
      </c>
      <c r="AB123" s="206" t="s">
        <v>24</v>
      </c>
      <c r="AC123" s="206" t="s">
        <v>25</v>
      </c>
      <c r="AD123" s="206" t="s">
        <v>26</v>
      </c>
      <c r="AE123" s="206" t="s">
        <v>27</v>
      </c>
      <c r="AF123" s="206" t="s">
        <v>28</v>
      </c>
      <c r="AG123" s="206" t="s">
        <v>29</v>
      </c>
    </row>
    <row r="124" spans="1:33">
      <c r="B124" s="266"/>
      <c r="C124" s="268"/>
      <c r="D124" s="223">
        <f>Beruházás_PE!C$38</f>
        <v>2018</v>
      </c>
      <c r="E124" s="223">
        <f>Beruházás_PE!D$38</f>
        <v>2019</v>
      </c>
      <c r="F124" s="223">
        <f>Beruházás_PE!E$38</f>
        <v>2020</v>
      </c>
      <c r="G124" s="223">
        <f>Beruházás_PE!F$38</f>
        <v>2021</v>
      </c>
      <c r="H124" s="223">
        <f>Beruházás_PE!G$38</f>
        <v>2022</v>
      </c>
      <c r="I124" s="223">
        <f>Beruházás_PE!H$38</f>
        <v>2023</v>
      </c>
      <c r="J124" s="223">
        <f>Beruházás_PE!I$38</f>
        <v>2024</v>
      </c>
      <c r="K124" s="223">
        <f>Beruházás_PE!J$38</f>
        <v>2025</v>
      </c>
      <c r="L124" s="223">
        <f>Beruházás_PE!K$38</f>
        <v>2026</v>
      </c>
      <c r="M124" s="223">
        <f>Beruházás_PE!L$38</f>
        <v>2027</v>
      </c>
      <c r="N124" s="223">
        <f>Beruházás_PE!M$38</f>
        <v>2028</v>
      </c>
      <c r="O124" s="223">
        <f>Beruházás_PE!N$38</f>
        <v>2029</v>
      </c>
      <c r="P124" s="223">
        <f>Beruházás_PE!O$38</f>
        <v>2030</v>
      </c>
      <c r="Q124" s="223">
        <f>Beruházás_PE!P$38</f>
        <v>2031</v>
      </c>
      <c r="R124" s="223">
        <f>Beruházás_PE!Q$38</f>
        <v>2032</v>
      </c>
      <c r="S124" s="223">
        <f>Beruházás_PE!R$38</f>
        <v>2033</v>
      </c>
      <c r="T124" s="223">
        <f>Beruházás_PE!S$38</f>
        <v>2034</v>
      </c>
      <c r="U124" s="223">
        <f>Beruházás_PE!T$38</f>
        <v>2035</v>
      </c>
      <c r="V124" s="223">
        <f>Beruházás_PE!U$38</f>
        <v>2036</v>
      </c>
      <c r="W124" s="223">
        <f>Beruházás_PE!V$38</f>
        <v>2037</v>
      </c>
      <c r="X124" s="223">
        <f>Beruházás_PE!W$38</f>
        <v>2038</v>
      </c>
      <c r="Y124" s="223">
        <f>Beruházás_PE!X$38</f>
        <v>2039</v>
      </c>
      <c r="Z124" s="223">
        <f>Beruházás_PE!Y$38</f>
        <v>2040</v>
      </c>
      <c r="AA124" s="223">
        <f>Beruházás_PE!Z$38</f>
        <v>2041</v>
      </c>
      <c r="AB124" s="223">
        <f>Beruházás_PE!AA$38</f>
        <v>2042</v>
      </c>
      <c r="AC124" s="223">
        <f>Beruházás_PE!AB$38</f>
        <v>2043</v>
      </c>
      <c r="AD124" s="223">
        <f>Beruházás_PE!AC$38</f>
        <v>2044</v>
      </c>
      <c r="AE124" s="223">
        <f>Beruházás_PE!AD$38</f>
        <v>2045</v>
      </c>
      <c r="AF124" s="223">
        <f>Beruházás_PE!AE$38</f>
        <v>2046</v>
      </c>
      <c r="AG124" s="223">
        <f>Beruházás_PE!AF$38</f>
        <v>2047</v>
      </c>
    </row>
    <row r="125" spans="1:33" s="95" customFormat="1" ht="21">
      <c r="A125" s="94"/>
      <c r="B125" s="102" t="s">
        <v>267</v>
      </c>
      <c r="C125" s="208">
        <v>1</v>
      </c>
      <c r="D125" s="19">
        <f>D37*$C125</f>
        <v>0</v>
      </c>
      <c r="E125" s="19">
        <f t="shared" ref="E125:AG125" si="64">E37*$C125</f>
        <v>0</v>
      </c>
      <c r="F125" s="19">
        <f t="shared" si="64"/>
        <v>84.4399999999996</v>
      </c>
      <c r="G125" s="19">
        <f t="shared" si="64"/>
        <v>84.4399999999996</v>
      </c>
      <c r="H125" s="19">
        <f t="shared" si="64"/>
        <v>84.4399999999996</v>
      </c>
      <c r="I125" s="19">
        <f t="shared" si="64"/>
        <v>84.4399999999996</v>
      </c>
      <c r="J125" s="19">
        <f t="shared" si="64"/>
        <v>84.4399999999996</v>
      </c>
      <c r="K125" s="19">
        <f t="shared" si="64"/>
        <v>84.4399999999996</v>
      </c>
      <c r="L125" s="19">
        <f t="shared" si="64"/>
        <v>84.4399999999996</v>
      </c>
      <c r="M125" s="19">
        <f t="shared" si="64"/>
        <v>84.4399999999996</v>
      </c>
      <c r="N125" s="19">
        <f t="shared" si="64"/>
        <v>84.4399999999996</v>
      </c>
      <c r="O125" s="19">
        <f t="shared" si="64"/>
        <v>84.4399999999996</v>
      </c>
      <c r="P125" s="19">
        <f t="shared" si="64"/>
        <v>84.4399999999996</v>
      </c>
      <c r="Q125" s="19">
        <f t="shared" si="64"/>
        <v>84.4399999999996</v>
      </c>
      <c r="R125" s="19">
        <f t="shared" si="64"/>
        <v>84.4399999999996</v>
      </c>
      <c r="S125" s="19">
        <f t="shared" si="64"/>
        <v>84.4399999999996</v>
      </c>
      <c r="T125" s="19">
        <f t="shared" si="64"/>
        <v>84.4399999999996</v>
      </c>
      <c r="U125" s="19">
        <f t="shared" si="64"/>
        <v>84.4399999999996</v>
      </c>
      <c r="V125" s="19">
        <f t="shared" si="64"/>
        <v>84.4399999999996</v>
      </c>
      <c r="W125" s="19">
        <f t="shared" si="64"/>
        <v>84.4399999999996</v>
      </c>
      <c r="X125" s="19">
        <f t="shared" si="64"/>
        <v>84.4399999999996</v>
      </c>
      <c r="Y125" s="19">
        <f t="shared" si="64"/>
        <v>84.4399999999996</v>
      </c>
      <c r="Z125" s="19">
        <f t="shared" si="64"/>
        <v>84.4399999999996</v>
      </c>
      <c r="AA125" s="19">
        <f t="shared" si="64"/>
        <v>84.4399999999996</v>
      </c>
      <c r="AB125" s="19">
        <f t="shared" si="64"/>
        <v>84.4399999999996</v>
      </c>
      <c r="AC125" s="19">
        <f t="shared" si="64"/>
        <v>84.4399999999996</v>
      </c>
      <c r="AD125" s="19">
        <f t="shared" si="64"/>
        <v>84.4399999999996</v>
      </c>
      <c r="AE125" s="19">
        <f t="shared" si="64"/>
        <v>84.4399999999996</v>
      </c>
      <c r="AF125" s="19">
        <f t="shared" si="64"/>
        <v>84.4399999999996</v>
      </c>
      <c r="AG125" s="19">
        <f t="shared" si="64"/>
        <v>84.4399999999996</v>
      </c>
    </row>
    <row r="126" spans="1:33" s="95" customFormat="1">
      <c r="A126" s="94"/>
      <c r="B126" s="109" t="s">
        <v>140</v>
      </c>
      <c r="C126" s="209"/>
      <c r="D126" s="19">
        <f t="shared" ref="D126:AG129" si="65">D38</f>
        <v>0</v>
      </c>
      <c r="E126" s="19">
        <f t="shared" si="65"/>
        <v>0</v>
      </c>
      <c r="F126" s="19">
        <f t="shared" si="65"/>
        <v>0</v>
      </c>
      <c r="G126" s="19">
        <f t="shared" si="65"/>
        <v>0</v>
      </c>
      <c r="H126" s="19">
        <f t="shared" si="65"/>
        <v>0</v>
      </c>
      <c r="I126" s="19">
        <f t="shared" si="65"/>
        <v>0</v>
      </c>
      <c r="J126" s="19">
        <f t="shared" si="65"/>
        <v>0</v>
      </c>
      <c r="K126" s="19">
        <f t="shared" si="65"/>
        <v>0</v>
      </c>
      <c r="L126" s="19">
        <f t="shared" si="65"/>
        <v>0</v>
      </c>
      <c r="M126" s="19">
        <f t="shared" si="65"/>
        <v>0</v>
      </c>
      <c r="N126" s="19">
        <f t="shared" si="65"/>
        <v>0</v>
      </c>
      <c r="O126" s="19">
        <f t="shared" si="65"/>
        <v>3933</v>
      </c>
      <c r="P126" s="19">
        <f t="shared" si="65"/>
        <v>0</v>
      </c>
      <c r="Q126" s="19">
        <f t="shared" si="65"/>
        <v>589</v>
      </c>
      <c r="R126" s="19">
        <f t="shared" si="65"/>
        <v>0</v>
      </c>
      <c r="S126" s="19">
        <f t="shared" si="65"/>
        <v>0</v>
      </c>
      <c r="T126" s="19">
        <f t="shared" si="65"/>
        <v>1641</v>
      </c>
      <c r="U126" s="19">
        <f t="shared" si="65"/>
        <v>0</v>
      </c>
      <c r="V126" s="19">
        <f t="shared" si="65"/>
        <v>0</v>
      </c>
      <c r="W126" s="19">
        <f t="shared" si="65"/>
        <v>0</v>
      </c>
      <c r="X126" s="19">
        <f t="shared" si="65"/>
        <v>0</v>
      </c>
      <c r="Y126" s="19">
        <f t="shared" si="65"/>
        <v>3933</v>
      </c>
      <c r="Z126" s="19">
        <f t="shared" si="65"/>
        <v>0</v>
      </c>
      <c r="AA126" s="19">
        <f t="shared" si="65"/>
        <v>0</v>
      </c>
      <c r="AB126" s="19">
        <f t="shared" si="65"/>
        <v>0</v>
      </c>
      <c r="AC126" s="19">
        <f t="shared" si="65"/>
        <v>589</v>
      </c>
      <c r="AD126" s="19">
        <f t="shared" si="65"/>
        <v>0</v>
      </c>
      <c r="AE126" s="19">
        <f t="shared" si="65"/>
        <v>0</v>
      </c>
      <c r="AF126" s="19">
        <f t="shared" si="65"/>
        <v>0</v>
      </c>
      <c r="AG126" s="19">
        <f t="shared" si="65"/>
        <v>0</v>
      </c>
    </row>
    <row r="127" spans="1:33" s="95" customFormat="1">
      <c r="A127" s="94"/>
      <c r="B127" s="110" t="s">
        <v>186</v>
      </c>
      <c r="C127" s="209"/>
      <c r="D127" s="19">
        <f t="shared" si="65"/>
        <v>0</v>
      </c>
      <c r="E127" s="19">
        <f t="shared" si="65"/>
        <v>0</v>
      </c>
      <c r="F127" s="19">
        <f t="shared" si="65"/>
        <v>0</v>
      </c>
      <c r="G127" s="19">
        <f t="shared" si="65"/>
        <v>0</v>
      </c>
      <c r="H127" s="19">
        <f t="shared" si="65"/>
        <v>0</v>
      </c>
      <c r="I127" s="19">
        <f t="shared" si="65"/>
        <v>0</v>
      </c>
      <c r="J127" s="19">
        <f t="shared" si="65"/>
        <v>0</v>
      </c>
      <c r="K127" s="19">
        <f t="shared" si="65"/>
        <v>0</v>
      </c>
      <c r="L127" s="19">
        <f t="shared" si="65"/>
        <v>0</v>
      </c>
      <c r="M127" s="19">
        <f t="shared" si="65"/>
        <v>0</v>
      </c>
      <c r="N127" s="19">
        <f t="shared" si="65"/>
        <v>0</v>
      </c>
      <c r="O127" s="19">
        <f t="shared" si="65"/>
        <v>0</v>
      </c>
      <c r="P127" s="19">
        <f t="shared" si="65"/>
        <v>0</v>
      </c>
      <c r="Q127" s="19">
        <f t="shared" si="65"/>
        <v>0</v>
      </c>
      <c r="R127" s="19">
        <f t="shared" si="65"/>
        <v>0</v>
      </c>
      <c r="S127" s="19">
        <f t="shared" si="65"/>
        <v>0</v>
      </c>
      <c r="T127" s="19">
        <f t="shared" si="65"/>
        <v>0</v>
      </c>
      <c r="U127" s="19">
        <f t="shared" si="65"/>
        <v>0</v>
      </c>
      <c r="V127" s="19">
        <f t="shared" si="65"/>
        <v>0</v>
      </c>
      <c r="W127" s="19">
        <f t="shared" si="65"/>
        <v>0</v>
      </c>
      <c r="X127" s="19">
        <f t="shared" si="65"/>
        <v>0</v>
      </c>
      <c r="Y127" s="19">
        <f t="shared" si="65"/>
        <v>0</v>
      </c>
      <c r="Z127" s="19">
        <f t="shared" si="65"/>
        <v>0</v>
      </c>
      <c r="AA127" s="19">
        <f t="shared" si="65"/>
        <v>0</v>
      </c>
      <c r="AB127" s="19">
        <f t="shared" si="65"/>
        <v>0</v>
      </c>
      <c r="AC127" s="19">
        <f t="shared" si="65"/>
        <v>0</v>
      </c>
      <c r="AD127" s="19">
        <f t="shared" si="65"/>
        <v>0</v>
      </c>
      <c r="AE127" s="19">
        <f t="shared" si="65"/>
        <v>0</v>
      </c>
      <c r="AF127" s="19">
        <f t="shared" si="65"/>
        <v>0</v>
      </c>
      <c r="AG127" s="19">
        <f t="shared" si="65"/>
        <v>0</v>
      </c>
    </row>
    <row r="128" spans="1:33" s="95" customFormat="1">
      <c r="A128" s="94"/>
      <c r="B128" s="110" t="s">
        <v>203</v>
      </c>
      <c r="C128" s="209"/>
      <c r="D128" s="19">
        <f t="shared" si="65"/>
        <v>0</v>
      </c>
      <c r="E128" s="19">
        <f t="shared" si="65"/>
        <v>0</v>
      </c>
      <c r="F128" s="19">
        <f t="shared" si="65"/>
        <v>0</v>
      </c>
      <c r="G128" s="19">
        <f t="shared" si="65"/>
        <v>0</v>
      </c>
      <c r="H128" s="19">
        <f t="shared" si="65"/>
        <v>0</v>
      </c>
      <c r="I128" s="19">
        <f t="shared" si="65"/>
        <v>0</v>
      </c>
      <c r="J128" s="19">
        <f t="shared" si="65"/>
        <v>0</v>
      </c>
      <c r="K128" s="19">
        <f t="shared" si="65"/>
        <v>0</v>
      </c>
      <c r="L128" s="19">
        <f t="shared" si="65"/>
        <v>0</v>
      </c>
      <c r="M128" s="19">
        <f t="shared" si="65"/>
        <v>0</v>
      </c>
      <c r="N128" s="19">
        <f t="shared" si="65"/>
        <v>0</v>
      </c>
      <c r="O128" s="19">
        <f t="shared" si="65"/>
        <v>0</v>
      </c>
      <c r="P128" s="19">
        <f t="shared" si="65"/>
        <v>0</v>
      </c>
      <c r="Q128" s="19">
        <f t="shared" si="65"/>
        <v>0</v>
      </c>
      <c r="R128" s="19">
        <f t="shared" si="65"/>
        <v>0</v>
      </c>
      <c r="S128" s="19">
        <f t="shared" si="65"/>
        <v>0</v>
      </c>
      <c r="T128" s="19">
        <f t="shared" si="65"/>
        <v>0</v>
      </c>
      <c r="U128" s="19">
        <f t="shared" si="65"/>
        <v>0</v>
      </c>
      <c r="V128" s="19">
        <f t="shared" si="65"/>
        <v>0</v>
      </c>
      <c r="W128" s="19">
        <f t="shared" si="65"/>
        <v>0</v>
      </c>
      <c r="X128" s="19">
        <f t="shared" si="65"/>
        <v>0</v>
      </c>
      <c r="Y128" s="19">
        <f t="shared" si="65"/>
        <v>0</v>
      </c>
      <c r="Z128" s="19">
        <f t="shared" si="65"/>
        <v>0</v>
      </c>
      <c r="AA128" s="19">
        <f t="shared" si="65"/>
        <v>0</v>
      </c>
      <c r="AB128" s="19">
        <f t="shared" si="65"/>
        <v>0</v>
      </c>
      <c r="AC128" s="19">
        <f t="shared" si="65"/>
        <v>0</v>
      </c>
      <c r="AD128" s="19">
        <f t="shared" si="65"/>
        <v>0</v>
      </c>
      <c r="AE128" s="19">
        <f t="shared" si="65"/>
        <v>0</v>
      </c>
      <c r="AF128" s="19">
        <f t="shared" si="65"/>
        <v>0</v>
      </c>
      <c r="AG128" s="19">
        <f t="shared" si="65"/>
        <v>0</v>
      </c>
    </row>
    <row r="129" spans="1:33" s="95" customFormat="1">
      <c r="B129" s="109" t="s">
        <v>204</v>
      </c>
      <c r="C129" s="209"/>
      <c r="D129" s="20">
        <f t="shared" si="65"/>
        <v>754.85916433479019</v>
      </c>
      <c r="E129" s="20">
        <f t="shared" si="65"/>
        <v>1538.3826744252101</v>
      </c>
      <c r="F129" s="20">
        <f t="shared" si="65"/>
        <v>0</v>
      </c>
      <c r="G129" s="20">
        <f t="shared" si="65"/>
        <v>0</v>
      </c>
      <c r="H129" s="20">
        <f t="shared" si="65"/>
        <v>0</v>
      </c>
      <c r="I129" s="20">
        <f t="shared" si="65"/>
        <v>0</v>
      </c>
      <c r="J129" s="20">
        <f t="shared" si="65"/>
        <v>0</v>
      </c>
      <c r="K129" s="20">
        <f t="shared" si="65"/>
        <v>0</v>
      </c>
      <c r="L129" s="20">
        <f t="shared" si="65"/>
        <v>0</v>
      </c>
      <c r="M129" s="20">
        <f t="shared" si="65"/>
        <v>0</v>
      </c>
      <c r="N129" s="20">
        <f t="shared" si="65"/>
        <v>0</v>
      </c>
      <c r="O129" s="20">
        <f t="shared" si="65"/>
        <v>0</v>
      </c>
      <c r="P129" s="20">
        <f t="shared" si="65"/>
        <v>0</v>
      </c>
      <c r="Q129" s="20">
        <f t="shared" si="65"/>
        <v>0</v>
      </c>
      <c r="R129" s="20">
        <f t="shared" si="65"/>
        <v>0</v>
      </c>
      <c r="S129" s="20">
        <f t="shared" si="65"/>
        <v>0</v>
      </c>
      <c r="T129" s="20">
        <f t="shared" si="65"/>
        <v>0</v>
      </c>
      <c r="U129" s="20">
        <f t="shared" si="65"/>
        <v>0</v>
      </c>
      <c r="V129" s="20">
        <f t="shared" si="65"/>
        <v>0</v>
      </c>
      <c r="W129" s="20">
        <f t="shared" si="65"/>
        <v>0</v>
      </c>
      <c r="X129" s="20">
        <f t="shared" si="65"/>
        <v>0</v>
      </c>
      <c r="Y129" s="20">
        <f t="shared" si="65"/>
        <v>0</v>
      </c>
      <c r="Z129" s="20">
        <f t="shared" si="65"/>
        <v>0</v>
      </c>
      <c r="AA129" s="20">
        <f t="shared" si="65"/>
        <v>0</v>
      </c>
      <c r="AB129" s="20">
        <f t="shared" si="65"/>
        <v>0</v>
      </c>
      <c r="AC129" s="20">
        <f t="shared" si="65"/>
        <v>0</v>
      </c>
      <c r="AD129" s="20">
        <f t="shared" si="65"/>
        <v>0</v>
      </c>
      <c r="AE129" s="20">
        <f t="shared" si="65"/>
        <v>0</v>
      </c>
      <c r="AF129" s="20">
        <f t="shared" si="65"/>
        <v>0</v>
      </c>
      <c r="AG129" s="20">
        <f t="shared" si="65"/>
        <v>0</v>
      </c>
    </row>
    <row r="130" spans="1:33" s="95" customFormat="1" ht="21">
      <c r="A130" s="94"/>
      <c r="B130" s="106" t="s">
        <v>34</v>
      </c>
      <c r="C130" s="210"/>
      <c r="D130" s="15">
        <f>SUM(D125:D129)</f>
        <v>754.85916433479019</v>
      </c>
      <c r="E130" s="15">
        <f t="shared" ref="E130:AG130" si="66">SUM(E125:E129)</f>
        <v>1538.3826744252101</v>
      </c>
      <c r="F130" s="15">
        <f t="shared" si="66"/>
        <v>84.4399999999996</v>
      </c>
      <c r="G130" s="15">
        <f t="shared" si="66"/>
        <v>84.4399999999996</v>
      </c>
      <c r="H130" s="15">
        <f t="shared" si="66"/>
        <v>84.4399999999996</v>
      </c>
      <c r="I130" s="15">
        <f t="shared" si="66"/>
        <v>84.4399999999996</v>
      </c>
      <c r="J130" s="15">
        <f t="shared" si="66"/>
        <v>84.4399999999996</v>
      </c>
      <c r="K130" s="15">
        <f t="shared" si="66"/>
        <v>84.4399999999996</v>
      </c>
      <c r="L130" s="15">
        <f t="shared" si="66"/>
        <v>84.4399999999996</v>
      </c>
      <c r="M130" s="15">
        <f t="shared" si="66"/>
        <v>84.4399999999996</v>
      </c>
      <c r="N130" s="15">
        <f t="shared" si="66"/>
        <v>84.4399999999996</v>
      </c>
      <c r="O130" s="15">
        <f t="shared" si="66"/>
        <v>4017.4399999999996</v>
      </c>
      <c r="P130" s="15">
        <f t="shared" si="66"/>
        <v>84.4399999999996</v>
      </c>
      <c r="Q130" s="15">
        <f t="shared" si="66"/>
        <v>673.4399999999996</v>
      </c>
      <c r="R130" s="15">
        <f t="shared" si="66"/>
        <v>84.4399999999996</v>
      </c>
      <c r="S130" s="15">
        <f t="shared" si="66"/>
        <v>84.4399999999996</v>
      </c>
      <c r="T130" s="15">
        <f t="shared" si="66"/>
        <v>1725.4399999999996</v>
      </c>
      <c r="U130" s="15">
        <f t="shared" si="66"/>
        <v>84.4399999999996</v>
      </c>
      <c r="V130" s="15">
        <f t="shared" si="66"/>
        <v>84.4399999999996</v>
      </c>
      <c r="W130" s="15">
        <f t="shared" si="66"/>
        <v>84.4399999999996</v>
      </c>
      <c r="X130" s="15">
        <f t="shared" si="66"/>
        <v>84.4399999999996</v>
      </c>
      <c r="Y130" s="15">
        <f t="shared" si="66"/>
        <v>4017.4399999999996</v>
      </c>
      <c r="Z130" s="15">
        <f t="shared" si="66"/>
        <v>84.4399999999996</v>
      </c>
      <c r="AA130" s="15">
        <f t="shared" si="66"/>
        <v>84.4399999999996</v>
      </c>
      <c r="AB130" s="15">
        <f t="shared" si="66"/>
        <v>84.4399999999996</v>
      </c>
      <c r="AC130" s="15">
        <f t="shared" si="66"/>
        <v>673.4399999999996</v>
      </c>
      <c r="AD130" s="15">
        <f t="shared" si="66"/>
        <v>84.4399999999996</v>
      </c>
      <c r="AE130" s="15">
        <f t="shared" si="66"/>
        <v>84.4399999999996</v>
      </c>
      <c r="AF130" s="15">
        <f t="shared" si="66"/>
        <v>84.4399999999996</v>
      </c>
      <c r="AG130" s="15">
        <f t="shared" si="66"/>
        <v>84.4399999999996</v>
      </c>
    </row>
    <row r="131" spans="1:33" s="95" customFormat="1">
      <c r="A131" s="94"/>
      <c r="B131" s="109" t="s">
        <v>35</v>
      </c>
      <c r="C131" s="208">
        <v>1</v>
      </c>
      <c r="D131" s="19">
        <f t="shared" ref="D131:AG131" si="67">D43*$C131</f>
        <v>0</v>
      </c>
      <c r="E131" s="19">
        <f t="shared" si="67"/>
        <v>0</v>
      </c>
      <c r="F131" s="19">
        <f t="shared" si="67"/>
        <v>501</v>
      </c>
      <c r="G131" s="19">
        <f t="shared" si="67"/>
        <v>501</v>
      </c>
      <c r="H131" s="19">
        <f t="shared" si="67"/>
        <v>501</v>
      </c>
      <c r="I131" s="19">
        <f t="shared" si="67"/>
        <v>501</v>
      </c>
      <c r="J131" s="19">
        <f t="shared" si="67"/>
        <v>501</v>
      </c>
      <c r="K131" s="19">
        <f t="shared" si="67"/>
        <v>501</v>
      </c>
      <c r="L131" s="19">
        <f t="shared" si="67"/>
        <v>501</v>
      </c>
      <c r="M131" s="19">
        <f t="shared" si="67"/>
        <v>501</v>
      </c>
      <c r="N131" s="19">
        <f t="shared" si="67"/>
        <v>501</v>
      </c>
      <c r="O131" s="19">
        <f t="shared" si="67"/>
        <v>501</v>
      </c>
      <c r="P131" s="19">
        <f t="shared" si="67"/>
        <v>501</v>
      </c>
      <c r="Q131" s="19">
        <f t="shared" si="67"/>
        <v>501</v>
      </c>
      <c r="R131" s="19">
        <f t="shared" si="67"/>
        <v>501</v>
      </c>
      <c r="S131" s="19">
        <f t="shared" si="67"/>
        <v>501</v>
      </c>
      <c r="T131" s="19">
        <f t="shared" si="67"/>
        <v>501</v>
      </c>
      <c r="U131" s="19">
        <f t="shared" si="67"/>
        <v>501</v>
      </c>
      <c r="V131" s="19">
        <f t="shared" si="67"/>
        <v>501</v>
      </c>
      <c r="W131" s="19">
        <f t="shared" si="67"/>
        <v>501</v>
      </c>
      <c r="X131" s="19">
        <f t="shared" si="67"/>
        <v>501</v>
      </c>
      <c r="Y131" s="19">
        <f t="shared" si="67"/>
        <v>501</v>
      </c>
      <c r="Z131" s="19">
        <f t="shared" si="67"/>
        <v>501</v>
      </c>
      <c r="AA131" s="19">
        <f t="shared" si="67"/>
        <v>501</v>
      </c>
      <c r="AB131" s="19">
        <f t="shared" si="67"/>
        <v>501</v>
      </c>
      <c r="AC131" s="19">
        <f t="shared" si="67"/>
        <v>501</v>
      </c>
      <c r="AD131" s="19">
        <f t="shared" si="67"/>
        <v>501</v>
      </c>
      <c r="AE131" s="19">
        <f t="shared" si="67"/>
        <v>501</v>
      </c>
      <c r="AF131" s="19">
        <f t="shared" si="67"/>
        <v>501</v>
      </c>
      <c r="AG131" s="19">
        <f t="shared" si="67"/>
        <v>501</v>
      </c>
    </row>
    <row r="132" spans="1:33" s="95" customFormat="1">
      <c r="A132" s="94"/>
      <c r="B132" s="109" t="s">
        <v>143</v>
      </c>
      <c r="C132" s="209"/>
      <c r="D132" s="19">
        <f t="shared" ref="D132:AG132" si="68">D44</f>
        <v>0</v>
      </c>
      <c r="E132" s="19">
        <f t="shared" si="68"/>
        <v>0</v>
      </c>
      <c r="F132" s="19">
        <f t="shared" si="68"/>
        <v>0</v>
      </c>
      <c r="G132" s="19">
        <f t="shared" si="68"/>
        <v>0</v>
      </c>
      <c r="H132" s="19">
        <f t="shared" si="68"/>
        <v>0</v>
      </c>
      <c r="I132" s="19">
        <f t="shared" si="68"/>
        <v>0</v>
      </c>
      <c r="J132" s="19">
        <f t="shared" si="68"/>
        <v>0</v>
      </c>
      <c r="K132" s="19">
        <f t="shared" si="68"/>
        <v>0</v>
      </c>
      <c r="L132" s="19">
        <f t="shared" si="68"/>
        <v>0</v>
      </c>
      <c r="M132" s="19">
        <f t="shared" si="68"/>
        <v>0</v>
      </c>
      <c r="N132" s="19">
        <f t="shared" si="68"/>
        <v>0</v>
      </c>
      <c r="O132" s="19">
        <f t="shared" si="68"/>
        <v>0</v>
      </c>
      <c r="P132" s="19">
        <f t="shared" si="68"/>
        <v>0</v>
      </c>
      <c r="Q132" s="19">
        <f t="shared" si="68"/>
        <v>0</v>
      </c>
      <c r="R132" s="19">
        <f t="shared" si="68"/>
        <v>0</v>
      </c>
      <c r="S132" s="19">
        <f t="shared" si="68"/>
        <v>0</v>
      </c>
      <c r="T132" s="19">
        <f t="shared" si="68"/>
        <v>0</v>
      </c>
      <c r="U132" s="19">
        <f t="shared" si="68"/>
        <v>0</v>
      </c>
      <c r="V132" s="19">
        <f t="shared" si="68"/>
        <v>0</v>
      </c>
      <c r="W132" s="19">
        <f t="shared" si="68"/>
        <v>0</v>
      </c>
      <c r="X132" s="19">
        <f t="shared" si="68"/>
        <v>0</v>
      </c>
      <c r="Y132" s="19">
        <f t="shared" si="68"/>
        <v>0</v>
      </c>
      <c r="Z132" s="19">
        <f t="shared" si="68"/>
        <v>0</v>
      </c>
      <c r="AA132" s="19">
        <f t="shared" si="68"/>
        <v>0</v>
      </c>
      <c r="AB132" s="19">
        <f t="shared" si="68"/>
        <v>0</v>
      </c>
      <c r="AC132" s="19">
        <f t="shared" si="68"/>
        <v>0</v>
      </c>
      <c r="AD132" s="19">
        <f t="shared" si="68"/>
        <v>0</v>
      </c>
      <c r="AE132" s="19">
        <f t="shared" si="68"/>
        <v>0</v>
      </c>
      <c r="AF132" s="19">
        <f t="shared" si="68"/>
        <v>0</v>
      </c>
      <c r="AG132" s="19">
        <f t="shared" si="68"/>
        <v>34.952857142857567</v>
      </c>
    </row>
    <row r="133" spans="1:33" s="95" customFormat="1">
      <c r="A133" s="94"/>
      <c r="B133" s="113" t="s">
        <v>205</v>
      </c>
      <c r="C133" s="211"/>
      <c r="D133" s="114">
        <f>SUM(D131:D132)</f>
        <v>0</v>
      </c>
      <c r="E133" s="114">
        <f t="shared" ref="E133:AG133" si="69">SUM(E131:E132)</f>
        <v>0</v>
      </c>
      <c r="F133" s="114">
        <f t="shared" si="69"/>
        <v>501</v>
      </c>
      <c r="G133" s="114">
        <f t="shared" si="69"/>
        <v>501</v>
      </c>
      <c r="H133" s="114">
        <f t="shared" si="69"/>
        <v>501</v>
      </c>
      <c r="I133" s="114">
        <f t="shared" si="69"/>
        <v>501</v>
      </c>
      <c r="J133" s="114">
        <f t="shared" si="69"/>
        <v>501</v>
      </c>
      <c r="K133" s="114">
        <f t="shared" si="69"/>
        <v>501</v>
      </c>
      <c r="L133" s="114">
        <f t="shared" si="69"/>
        <v>501</v>
      </c>
      <c r="M133" s="114">
        <f t="shared" si="69"/>
        <v>501</v>
      </c>
      <c r="N133" s="114">
        <f t="shared" si="69"/>
        <v>501</v>
      </c>
      <c r="O133" s="114">
        <f t="shared" si="69"/>
        <v>501</v>
      </c>
      <c r="P133" s="114">
        <f t="shared" si="69"/>
        <v>501</v>
      </c>
      <c r="Q133" s="114">
        <f t="shared" si="69"/>
        <v>501</v>
      </c>
      <c r="R133" s="114">
        <f t="shared" si="69"/>
        <v>501</v>
      </c>
      <c r="S133" s="114">
        <f t="shared" si="69"/>
        <v>501</v>
      </c>
      <c r="T133" s="114">
        <f t="shared" si="69"/>
        <v>501</v>
      </c>
      <c r="U133" s="114">
        <f t="shared" si="69"/>
        <v>501</v>
      </c>
      <c r="V133" s="114">
        <f t="shared" si="69"/>
        <v>501</v>
      </c>
      <c r="W133" s="114">
        <f t="shared" si="69"/>
        <v>501</v>
      </c>
      <c r="X133" s="114">
        <f t="shared" si="69"/>
        <v>501</v>
      </c>
      <c r="Y133" s="114">
        <f t="shared" si="69"/>
        <v>501</v>
      </c>
      <c r="Z133" s="114">
        <f t="shared" si="69"/>
        <v>501</v>
      </c>
      <c r="AA133" s="114">
        <f t="shared" si="69"/>
        <v>501</v>
      </c>
      <c r="AB133" s="114">
        <f t="shared" si="69"/>
        <v>501</v>
      </c>
      <c r="AC133" s="114">
        <f t="shared" si="69"/>
        <v>501</v>
      </c>
      <c r="AD133" s="114">
        <f t="shared" si="69"/>
        <v>501</v>
      </c>
      <c r="AE133" s="114">
        <f t="shared" si="69"/>
        <v>501</v>
      </c>
      <c r="AF133" s="114">
        <f t="shared" si="69"/>
        <v>501</v>
      </c>
      <c r="AG133" s="114">
        <f t="shared" si="69"/>
        <v>535.95285714285751</v>
      </c>
    </row>
    <row r="134" spans="1:33" s="95" customFormat="1" ht="21">
      <c r="A134" s="94"/>
      <c r="B134" s="108" t="s">
        <v>206</v>
      </c>
      <c r="C134" s="16"/>
      <c r="D134" s="101">
        <f>D133-D130</f>
        <v>-754.85916433479019</v>
      </c>
      <c r="E134" s="101">
        <f t="shared" ref="E134:AG134" si="70">E133-E130</f>
        <v>-1538.3826744252101</v>
      </c>
      <c r="F134" s="101">
        <f t="shared" si="70"/>
        <v>416.5600000000004</v>
      </c>
      <c r="G134" s="101">
        <f t="shared" si="70"/>
        <v>416.5600000000004</v>
      </c>
      <c r="H134" s="101">
        <f t="shared" si="70"/>
        <v>416.5600000000004</v>
      </c>
      <c r="I134" s="101">
        <f t="shared" si="70"/>
        <v>416.5600000000004</v>
      </c>
      <c r="J134" s="101">
        <f t="shared" si="70"/>
        <v>416.5600000000004</v>
      </c>
      <c r="K134" s="101">
        <f t="shared" si="70"/>
        <v>416.5600000000004</v>
      </c>
      <c r="L134" s="101">
        <f t="shared" si="70"/>
        <v>416.5600000000004</v>
      </c>
      <c r="M134" s="101">
        <f t="shared" si="70"/>
        <v>416.5600000000004</v>
      </c>
      <c r="N134" s="101">
        <f t="shared" si="70"/>
        <v>416.5600000000004</v>
      </c>
      <c r="O134" s="101">
        <f t="shared" si="70"/>
        <v>-3516.4399999999996</v>
      </c>
      <c r="P134" s="101">
        <f t="shared" si="70"/>
        <v>416.5600000000004</v>
      </c>
      <c r="Q134" s="101">
        <f t="shared" si="70"/>
        <v>-172.4399999999996</v>
      </c>
      <c r="R134" s="101">
        <f t="shared" si="70"/>
        <v>416.5600000000004</v>
      </c>
      <c r="S134" s="101">
        <f t="shared" si="70"/>
        <v>416.5600000000004</v>
      </c>
      <c r="T134" s="101">
        <f t="shared" si="70"/>
        <v>-1224.4399999999996</v>
      </c>
      <c r="U134" s="101">
        <f t="shared" si="70"/>
        <v>416.5600000000004</v>
      </c>
      <c r="V134" s="101">
        <f t="shared" si="70"/>
        <v>416.5600000000004</v>
      </c>
      <c r="W134" s="101">
        <f t="shared" si="70"/>
        <v>416.5600000000004</v>
      </c>
      <c r="X134" s="101">
        <f t="shared" si="70"/>
        <v>416.5600000000004</v>
      </c>
      <c r="Y134" s="101">
        <f t="shared" si="70"/>
        <v>-3516.4399999999996</v>
      </c>
      <c r="Z134" s="101">
        <f t="shared" si="70"/>
        <v>416.5600000000004</v>
      </c>
      <c r="AA134" s="101">
        <f t="shared" si="70"/>
        <v>416.5600000000004</v>
      </c>
      <c r="AB134" s="101">
        <f t="shared" si="70"/>
        <v>416.5600000000004</v>
      </c>
      <c r="AC134" s="101">
        <f t="shared" si="70"/>
        <v>-172.4399999999996</v>
      </c>
      <c r="AD134" s="101">
        <f t="shared" si="70"/>
        <v>416.5600000000004</v>
      </c>
      <c r="AE134" s="101">
        <f t="shared" si="70"/>
        <v>416.5600000000004</v>
      </c>
      <c r="AF134" s="101">
        <f t="shared" si="70"/>
        <v>416.5600000000004</v>
      </c>
      <c r="AG134" s="101">
        <f t="shared" si="70"/>
        <v>451.51285714285791</v>
      </c>
    </row>
    <row r="135" spans="1:33" s="95" customFormat="1" ht="21" customHeight="1">
      <c r="A135" s="94"/>
      <c r="B135" s="107" t="s">
        <v>207</v>
      </c>
      <c r="C135" s="118">
        <f>D134+NPV(4%,E134:AG134)</f>
        <v>-1280.2274959377053</v>
      </c>
      <c r="D135" s="269" t="s">
        <v>139</v>
      </c>
      <c r="E135" s="269"/>
      <c r="F135" s="269"/>
      <c r="G135" s="98"/>
      <c r="H135" s="9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s="95" customFormat="1" ht="21" customHeight="1">
      <c r="A136" s="94"/>
      <c r="B136" s="107" t="s">
        <v>208</v>
      </c>
      <c r="C136" s="119">
        <f>IRR(D134:AG134,-0.1)</f>
        <v>-4.4600143539503111E-2</v>
      </c>
      <c r="D136" s="269" t="s">
        <v>138</v>
      </c>
      <c r="E136" s="269"/>
      <c r="F136" s="269"/>
      <c r="G136" s="99"/>
      <c r="H136" s="99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8" spans="1:33">
      <c r="B138" s="212" t="s">
        <v>266</v>
      </c>
      <c r="C138" s="1"/>
      <c r="D138" s="1"/>
      <c r="E138" s="1"/>
      <c r="F138" s="1"/>
    </row>
    <row r="139" spans="1:33" ht="21">
      <c r="B139" s="213"/>
      <c r="C139" s="214" t="s">
        <v>262</v>
      </c>
      <c r="AE139" s="91"/>
      <c r="AF139" s="91"/>
      <c r="AG139" s="91"/>
    </row>
    <row r="140" spans="1:33" ht="21">
      <c r="B140" s="224" t="s">
        <v>268</v>
      </c>
      <c r="C140" s="216">
        <v>1.0567751123804925E-2</v>
      </c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AE140" s="91"/>
      <c r="AF140" s="91"/>
      <c r="AG140" s="91"/>
    </row>
    <row r="141" spans="1:33" ht="10.5" customHeight="1">
      <c r="B141" s="215" t="s">
        <v>263</v>
      </c>
      <c r="C141" s="216">
        <v>6.2700655057154275E-2</v>
      </c>
      <c r="D141" s="91"/>
      <c r="AE141" s="91"/>
      <c r="AF141" s="91"/>
      <c r="AG141" s="91"/>
    </row>
    <row r="142" spans="1:33" hidden="1">
      <c r="B142" s="217"/>
      <c r="C142" s="218">
        <f>C135/C47-1</f>
        <v>0</v>
      </c>
      <c r="AE142" s="91"/>
      <c r="AF142" s="91"/>
      <c r="AG142" s="91"/>
    </row>
    <row r="143" spans="1:33">
      <c r="B143" s="1"/>
      <c r="C143" s="219"/>
      <c r="D143" s="1"/>
      <c r="E143" s="1"/>
      <c r="AG143" s="91"/>
    </row>
    <row r="144" spans="1:33">
      <c r="B144" s="212" t="s">
        <v>264</v>
      </c>
      <c r="C144" s="1"/>
      <c r="D144" s="1"/>
      <c r="E144" s="1"/>
      <c r="F144" s="1"/>
    </row>
    <row r="145" spans="2:33">
      <c r="B145" s="213"/>
      <c r="C145" s="220" t="s">
        <v>265</v>
      </c>
      <c r="D145" s="1"/>
      <c r="E145" s="1"/>
      <c r="AG145" s="91"/>
    </row>
    <row r="146" spans="2:33" ht="21">
      <c r="B146" s="224" t="s">
        <v>268</v>
      </c>
      <c r="C146" s="221">
        <v>0.05</v>
      </c>
      <c r="D146" s="1"/>
      <c r="E146" s="1"/>
      <c r="AG146" s="91"/>
    </row>
    <row r="147" spans="2:33" ht="10.5" customHeight="1">
      <c r="B147" s="215" t="s">
        <v>263</v>
      </c>
      <c r="C147" s="221">
        <v>1.1599999999999999</v>
      </c>
      <c r="D147" s="1"/>
      <c r="E147" s="1"/>
      <c r="AG147" s="91"/>
    </row>
  </sheetData>
  <sheetProtection password="8DAD" sheet="1" objects="1" scenarios="1" selectLockedCells="1" selectUnlockedCells="1"/>
  <mergeCells count="20">
    <mergeCell ref="B52:B53"/>
    <mergeCell ref="C52:C53"/>
    <mergeCell ref="B80:B81"/>
    <mergeCell ref="D48:F48"/>
    <mergeCell ref="B21:B22"/>
    <mergeCell ref="B35:B36"/>
    <mergeCell ref="C21:C22"/>
    <mergeCell ref="C35:C36"/>
    <mergeCell ref="C80:C81"/>
    <mergeCell ref="B6:B7"/>
    <mergeCell ref="D31:F31"/>
    <mergeCell ref="D32:F32"/>
    <mergeCell ref="C6:C7"/>
    <mergeCell ref="D47:F47"/>
    <mergeCell ref="B123:B124"/>
    <mergeCell ref="C123:C124"/>
    <mergeCell ref="D135:F135"/>
    <mergeCell ref="D136:F136"/>
    <mergeCell ref="B107:B108"/>
    <mergeCell ref="C107:C108"/>
  </mergeCells>
  <conditionalFormatting sqref="D75:AG75 C76">
    <cfRule type="cellIs" dxfId="4" priority="6" operator="lessThan">
      <formula>0</formula>
    </cfRule>
  </conditionalFormatting>
  <conditionalFormatting sqref="D102:AG102 C103">
    <cfRule type="cellIs" dxfId="3" priority="5" operator="lessThan">
      <formula>0</formula>
    </cfRule>
  </conditionalFormatting>
  <conditionalFormatting sqref="D119:AG119 C120">
    <cfRule type="cellIs" dxfId="2" priority="3" operator="lessThan">
      <formula>0</formula>
    </cfRule>
  </conditionalFormatting>
  <conditionalFormatting sqref="AH75">
    <cfRule type="cellIs" dxfId="1" priority="2" operator="lessThan">
      <formula>0</formula>
    </cfRule>
  </conditionalFormatting>
  <conditionalFormatting sqref="C140:C141">
    <cfRule type="cellIs" dxfId="0" priority="1" operator="greaterThan">
      <formula>0.01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1"/>
  <dimension ref="A1:D27"/>
  <sheetViews>
    <sheetView zoomScaleNormal="100" workbookViewId="0"/>
  </sheetViews>
  <sheetFormatPr defaultColWidth="8.88671875" defaultRowHeight="10.5"/>
  <cols>
    <col min="1" max="1" width="46.21875" style="1" customWidth="1"/>
    <col min="2" max="3" width="12.77734375" style="1" customWidth="1"/>
    <col min="4" max="5" width="11.77734375" style="1" customWidth="1"/>
    <col min="6" max="16384" width="8.88671875" style="1"/>
  </cols>
  <sheetData>
    <row r="1" spans="1:4" ht="12.75">
      <c r="A1" s="149" t="s">
        <v>212</v>
      </c>
    </row>
    <row r="3" spans="1:4">
      <c r="A3" s="150" t="s">
        <v>0</v>
      </c>
      <c r="B3" s="151" t="s">
        <v>184</v>
      </c>
    </row>
    <row r="4" spans="1:4">
      <c r="A4" s="152" t="s">
        <v>213</v>
      </c>
      <c r="B4" s="153">
        <f>SUM(Pénzügyi_elemzés!C$14:C$15)</f>
        <v>8027.1102617474453</v>
      </c>
    </row>
    <row r="5" spans="1:4">
      <c r="A5" s="152" t="s">
        <v>214</v>
      </c>
      <c r="B5" s="154">
        <f>Pénzügyi_elemzés!C$9</f>
        <v>1352.9125558921185</v>
      </c>
    </row>
    <row r="6" spans="1:4">
      <c r="A6" s="152" t="s">
        <v>215</v>
      </c>
      <c r="B6" s="154">
        <f>Pénzügyi_elemzés!C$10</f>
        <v>5731.5596105244013</v>
      </c>
    </row>
    <row r="7" spans="1:4">
      <c r="A7" s="152" t="s">
        <v>216</v>
      </c>
      <c r="B7" s="153">
        <f>B4-B5-B6</f>
        <v>942.63809533092535</v>
      </c>
    </row>
    <row r="9" spans="1:4" ht="25.5">
      <c r="A9" s="149" t="s">
        <v>211</v>
      </c>
    </row>
    <row r="11" spans="1:4">
      <c r="A11" s="150" t="s">
        <v>0</v>
      </c>
      <c r="B11" s="155" t="s">
        <v>36</v>
      </c>
      <c r="C11" s="155" t="s">
        <v>37</v>
      </c>
    </row>
    <row r="12" spans="1:4">
      <c r="A12" s="156" t="s">
        <v>44</v>
      </c>
      <c r="B12" s="157"/>
      <c r="C12" s="153">
        <f>(Pénzügyi_elemzés!C$8)*1000000</f>
        <v>9488695576.9230766</v>
      </c>
      <c r="D12" s="225"/>
    </row>
    <row r="13" spans="1:4">
      <c r="A13" s="158" t="s">
        <v>43</v>
      </c>
      <c r="B13" s="157"/>
      <c r="C13" s="153">
        <f>(SUM(Pénzügyi_elemzés!C$14:C$15))*1000000</f>
        <v>8027110261.7474451</v>
      </c>
      <c r="D13" s="225"/>
    </row>
    <row r="14" spans="1:4">
      <c r="A14" s="158" t="s">
        <v>45</v>
      </c>
      <c r="B14" s="157"/>
      <c r="C14" s="153">
        <f>(Pénzügyi_elemzés!C$9)*1000000</f>
        <v>1352912555.8921185</v>
      </c>
      <c r="D14" s="225"/>
    </row>
    <row r="15" spans="1:4">
      <c r="A15" s="158" t="s">
        <v>46</v>
      </c>
      <c r="B15" s="157"/>
      <c r="C15" s="153">
        <f>(Pénzügyi_elemzés!C$10)*1000000</f>
        <v>5731559610.5244017</v>
      </c>
      <c r="D15" s="225"/>
    </row>
    <row r="16" spans="1:4">
      <c r="A16" s="158" t="s">
        <v>47</v>
      </c>
      <c r="B16" s="157"/>
      <c r="C16" s="153">
        <f>(Pénzügyi_elemzés!C$13)*1000000</f>
        <v>11207683.090397142</v>
      </c>
      <c r="D16" s="225"/>
    </row>
    <row r="17" spans="1:4" ht="21">
      <c r="A17" s="156" t="s">
        <v>217</v>
      </c>
      <c r="B17" s="157"/>
      <c r="C17" s="153">
        <f>IF(B7&lt;0,B7*1000000,C13-C14-C15+C16)</f>
        <v>953845778.42132211</v>
      </c>
      <c r="D17" s="225"/>
    </row>
    <row r="18" spans="1:4">
      <c r="A18" s="158" t="s">
        <v>48</v>
      </c>
      <c r="B18" s="157"/>
      <c r="C18" s="153">
        <f>C12-C17</f>
        <v>8534849798.5017548</v>
      </c>
      <c r="D18" s="225"/>
    </row>
    <row r="19" spans="1:4">
      <c r="A19" s="156" t="s">
        <v>49</v>
      </c>
      <c r="B19" s="159">
        <f>MIN(ROUND(C18/C12,8),100%)</f>
        <v>0.89947555999999995</v>
      </c>
      <c r="C19" s="157"/>
    </row>
    <row r="20" spans="1:4">
      <c r="A20" s="158" t="s">
        <v>50</v>
      </c>
      <c r="B20" s="157"/>
      <c r="C20" s="3">
        <f>Beruházás_PE!$Q$21</f>
        <v>9740000000</v>
      </c>
    </row>
    <row r="21" spans="1:4" ht="21">
      <c r="A21" s="158" t="s">
        <v>40</v>
      </c>
      <c r="B21" s="160">
        <v>0.95</v>
      </c>
      <c r="C21" s="161"/>
    </row>
    <row r="22" spans="1:4" ht="31.5">
      <c r="A22" s="158" t="s">
        <v>51</v>
      </c>
      <c r="B22" s="157"/>
      <c r="C22" s="153">
        <f>MIN(B$19,B21)*C20</f>
        <v>8760891954.3999996</v>
      </c>
    </row>
    <row r="23" spans="1:4">
      <c r="A23" s="158" t="s">
        <v>52</v>
      </c>
      <c r="B23" s="161"/>
      <c r="C23" s="3">
        <f>Beruházás_PE!$O$21</f>
        <v>0</v>
      </c>
    </row>
    <row r="24" spans="1:4">
      <c r="A24" s="158" t="s">
        <v>218</v>
      </c>
      <c r="B24" s="157"/>
      <c r="C24" s="153">
        <f>(C20-C22)+C23</f>
        <v>979108045.60000038</v>
      </c>
    </row>
    <row r="26" spans="1:4">
      <c r="B26" s="2" t="s">
        <v>247</v>
      </c>
      <c r="C26" s="153">
        <f>C$22*85%</f>
        <v>7446758161.2399998</v>
      </c>
    </row>
    <row r="27" spans="1:4">
      <c r="B27" s="2" t="s">
        <v>248</v>
      </c>
      <c r="C27" s="153">
        <f>C$22*15%</f>
        <v>1314133793.1599998</v>
      </c>
    </row>
  </sheetData>
  <sheetProtection password="8DA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Alap1_működés</vt:lpstr>
      <vt:lpstr>Alap2_mennyiségek</vt:lpstr>
      <vt:lpstr>Beruházás_PE</vt:lpstr>
      <vt:lpstr>Működés_PNE</vt:lpstr>
      <vt:lpstr>Működés_PE</vt:lpstr>
      <vt:lpstr>Pénzügyi_elemzés</vt:lpstr>
      <vt:lpstr>Támogatás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2018-04-12T07:57:52Z</dcterms:created>
  <dcterms:modified xsi:type="dcterms:W3CDTF">2018-04-19T12:45:57Z</dcterms:modified>
</cp:coreProperties>
</file>