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ztaly\kepvis\kgy\KGY anyagok\20181122\"/>
    </mc:Choice>
  </mc:AlternateContent>
  <xr:revisionPtr revIDLastSave="0" documentId="8_{87907818-659B-48A9-AA7D-83482F22FAB8}" xr6:coauthVersionLast="38" xr6:coauthVersionMax="38" xr10:uidLastSave="{00000000-0000-0000-0000-000000000000}"/>
  <bookViews>
    <workbookView xWindow="0" yWindow="0" windowWidth="23040" windowHeight="8772" activeTab="3" xr2:uid="{00000000-000D-0000-FFFF-FFFF00000000}"/>
  </bookViews>
  <sheets>
    <sheet name="1.) MJV_ITP_3. fejezet" sheetId="1" r:id="rId1"/>
    <sheet name="2.) MJV_ITP_3.fej. folyt." sheetId="2" r:id="rId2"/>
    <sheet name="3.) MJV_ITP_4. fejezet " sheetId="3" r:id="rId3"/>
    <sheet name="4.) MJV_ITP_5. fejezet" sheetId="4" r:id="rId4"/>
    <sheet name="5.) MJV_ITP_6. fejezet " sheetId="5" r:id="rId5"/>
  </sheets>
  <definedNames>
    <definedName name="_xlnm.Print_Titles" localSheetId="2">'3.) MJV_ITP_4. fejezet '!$3:$11</definedName>
    <definedName name="_xlnm.Print_Titles" localSheetId="3">'4.) MJV_ITP_5. fejezet'!$B:$D,'4.) MJV_ITP_5. fejezet'!$28:$28</definedName>
    <definedName name="_xlnm.Print_Titles" localSheetId="4">'5.) MJV_ITP_6. fejezet '!$B:$D</definedName>
    <definedName name="_xlnm.Print_Area" localSheetId="0">'1.) MJV_ITP_3. fejezet'!$B$2:$K$19,'1.) MJV_ITP_3. fejezet'!$N$12:$P$22,'1.) MJV_ITP_3. fejezet'!$B$32:$K$61</definedName>
    <definedName name="_xlnm.Print_Area" localSheetId="1">'2.) MJV_ITP_3.fej. folyt.'!$B$2:$N$22,'2.) MJV_ITP_3.fej. folyt.'!$B$24:$M$74</definedName>
    <definedName name="_xlnm.Print_Area" localSheetId="2">'3.) MJV_ITP_4. fejezet '!$B$3:$F$75</definedName>
    <definedName name="_xlnm.Print_Area" localSheetId="3">'4.) MJV_ITP_5. fejezet'!$B$5:$L$24,'4.) MJV_ITP_5. fejezet'!$B$28:$J$75</definedName>
    <definedName name="_xlnm.Print_Area" localSheetId="4">'5.) MJV_ITP_6. fejezet '!$B$1:$AK$23</definedName>
    <definedName name="Z_3EC4BC88_566B_4AE8_85B7_833253AAA20B_.wvu.PrintArea" localSheetId="0" hidden="1">'1.) MJV_ITP_3. fejezet'!$B$2:$K$19,'1.) MJV_ITP_3. fejezet'!$N$12:$P$22,'1.) MJV_ITP_3. fejezet'!$B$32:$K$61</definedName>
    <definedName name="Z_3EC4BC88_566B_4AE8_85B7_833253AAA20B_.wvu.PrintArea" localSheetId="1" hidden="1">'2.) MJV_ITP_3.fej. folyt.'!$B$2:$N$22,'2.) MJV_ITP_3.fej. folyt.'!$B$24:$M$74</definedName>
    <definedName name="Z_3EC4BC88_566B_4AE8_85B7_833253AAA20B_.wvu.PrintArea" localSheetId="2" hidden="1">'3.) MJV_ITP_4. fejezet '!$B$3:$F$75</definedName>
    <definedName name="Z_3EC4BC88_566B_4AE8_85B7_833253AAA20B_.wvu.PrintArea" localSheetId="3" hidden="1">'4.) MJV_ITP_5. fejezet'!$B$5:$L$24,'4.) MJV_ITP_5. fejezet'!$B$28:$J$75</definedName>
    <definedName name="Z_3EC4BC88_566B_4AE8_85B7_833253AAA20B_.wvu.PrintArea" localSheetId="4" hidden="1">'5.) MJV_ITP_6. fejezet '!$B$1:$AK$23</definedName>
    <definedName name="Z_3EC4BC88_566B_4AE8_85B7_833253AAA20B_.wvu.PrintTitles" localSheetId="2" hidden="1">'3.) MJV_ITP_4. fejezet '!$3:$11</definedName>
    <definedName name="Z_3EC4BC88_566B_4AE8_85B7_833253AAA20B_.wvu.PrintTitles" localSheetId="3" hidden="1">'4.) MJV_ITP_5. fejezet'!$B:$D,'4.) MJV_ITP_5. fejezet'!$28:$28</definedName>
    <definedName name="Z_3EC4BC88_566B_4AE8_85B7_833253AAA20B_.wvu.PrintTitles" localSheetId="4" hidden="1">'5.) MJV_ITP_6. fejezet '!$B:$D</definedName>
    <definedName name="Z_4AA9EF77_72D7_435C_82D1_B7431EFB6FFD_.wvu.PrintArea" localSheetId="0" hidden="1">'1.) MJV_ITP_3. fejezet'!$B$2:$K$19,'1.) MJV_ITP_3. fejezet'!$N$12:$P$22,'1.) MJV_ITP_3. fejezet'!$B$32:$K$61</definedName>
    <definedName name="Z_4AA9EF77_72D7_435C_82D1_B7431EFB6FFD_.wvu.PrintArea" localSheetId="1" hidden="1">'2.) MJV_ITP_3.fej. folyt.'!$B$2:$N$22,'2.) MJV_ITP_3.fej. folyt.'!$B$24:$M$74</definedName>
    <definedName name="Z_4AA9EF77_72D7_435C_82D1_B7431EFB6FFD_.wvu.PrintArea" localSheetId="2" hidden="1">'3.) MJV_ITP_4. fejezet '!$B$3:$F$75</definedName>
    <definedName name="Z_4AA9EF77_72D7_435C_82D1_B7431EFB6FFD_.wvu.PrintArea" localSheetId="3" hidden="1">'4.) MJV_ITP_5. fejezet'!$B$5:$L$24,'4.) MJV_ITP_5. fejezet'!$B$28:$J$75</definedName>
    <definedName name="Z_4AA9EF77_72D7_435C_82D1_B7431EFB6FFD_.wvu.PrintArea" localSheetId="4" hidden="1">'5.) MJV_ITP_6. fejezet '!$B$1:$AK$23</definedName>
    <definedName name="Z_4AA9EF77_72D7_435C_82D1_B7431EFB6FFD_.wvu.PrintTitles" localSheetId="2" hidden="1">'3.) MJV_ITP_4. fejezet '!$3:$11</definedName>
    <definedName name="Z_4AA9EF77_72D7_435C_82D1_B7431EFB6FFD_.wvu.PrintTitles" localSheetId="3" hidden="1">'4.) MJV_ITP_5. fejezet'!$B:$D,'4.) MJV_ITP_5. fejezet'!$28:$28</definedName>
    <definedName name="Z_4AA9EF77_72D7_435C_82D1_B7431EFB6FFD_.wvu.PrintTitles" localSheetId="4" hidden="1">'5.) MJV_ITP_6. fejezet '!$B:$D</definedName>
    <definedName name="Z_62C41EA3_D24D_4EA1_BE21_50B907CA9012_.wvu.PrintArea" localSheetId="0" hidden="1">'1.) MJV_ITP_3. fejezet'!$B$2:$K$19,'1.) MJV_ITP_3. fejezet'!$N$12:$P$22,'1.) MJV_ITP_3. fejezet'!$B$32:$K$61</definedName>
    <definedName name="Z_62C41EA3_D24D_4EA1_BE21_50B907CA9012_.wvu.PrintArea" localSheetId="1" hidden="1">'2.) MJV_ITP_3.fej. folyt.'!$B$2:$N$22,'2.) MJV_ITP_3.fej. folyt.'!$B$24:$M$74</definedName>
    <definedName name="Z_62C41EA3_D24D_4EA1_BE21_50B907CA9012_.wvu.PrintArea" localSheetId="2" hidden="1">'3.) MJV_ITP_4. fejezet '!$B$3:$F$75</definedName>
    <definedName name="Z_62C41EA3_D24D_4EA1_BE21_50B907CA9012_.wvu.PrintArea" localSheetId="3" hidden="1">'4.) MJV_ITP_5. fejezet'!$B$5:$L$24,'4.) MJV_ITP_5. fejezet'!$B$28:$J$75</definedName>
    <definedName name="Z_62C41EA3_D24D_4EA1_BE21_50B907CA9012_.wvu.PrintArea" localSheetId="4" hidden="1">'5.) MJV_ITP_6. fejezet '!$A$6:$U$22</definedName>
    <definedName name="Z_62C41EA3_D24D_4EA1_BE21_50B907CA9012_.wvu.PrintTitles" localSheetId="2" hidden="1">'3.) MJV_ITP_4. fejezet '!$3:$11</definedName>
    <definedName name="Z_62C41EA3_D24D_4EA1_BE21_50B907CA9012_.wvu.PrintTitles" localSheetId="3" hidden="1">'4.) MJV_ITP_5. fejezet'!$B:$D,'4.) MJV_ITP_5. fejezet'!$28:$28</definedName>
    <definedName name="Z_62C41EA3_D24D_4EA1_BE21_50B907CA9012_.wvu.PrintTitles" localSheetId="4" hidden="1">'5.) MJV_ITP_6. fejezet '!$B:$D</definedName>
    <definedName name="Z_95E6316A_0D4D_4A55_8B56_51663424BF3F_.wvu.PrintArea" localSheetId="0" hidden="1">'1.) MJV_ITP_3. fejezet'!$B$2:$K$19,'1.) MJV_ITP_3. fejezet'!$N$12:$P$22,'1.) MJV_ITP_3. fejezet'!$B$32:$K$61</definedName>
    <definedName name="Z_95E6316A_0D4D_4A55_8B56_51663424BF3F_.wvu.PrintArea" localSheetId="1" hidden="1">'2.) MJV_ITP_3.fej. folyt.'!$B$2:$N$22,'2.) MJV_ITP_3.fej. folyt.'!$B$24:$M$74</definedName>
    <definedName name="Z_95E6316A_0D4D_4A55_8B56_51663424BF3F_.wvu.PrintArea" localSheetId="2" hidden="1">'3.) MJV_ITP_4. fejezet '!$B$3:$F$75</definedName>
    <definedName name="Z_95E6316A_0D4D_4A55_8B56_51663424BF3F_.wvu.PrintArea" localSheetId="3" hidden="1">'4.) MJV_ITP_5. fejezet'!$B$5:$L$24,'4.) MJV_ITP_5. fejezet'!$B$28:$J$75</definedName>
    <definedName name="Z_95E6316A_0D4D_4A55_8B56_51663424BF3F_.wvu.PrintArea" localSheetId="4" hidden="1">'5.) MJV_ITP_6. fejezet '!$A$6:$U$22</definedName>
    <definedName name="Z_95E6316A_0D4D_4A55_8B56_51663424BF3F_.wvu.PrintTitles" localSheetId="2" hidden="1">'3.) MJV_ITP_4. fejezet '!$3:$11</definedName>
    <definedName name="Z_95E6316A_0D4D_4A55_8B56_51663424BF3F_.wvu.PrintTitles" localSheetId="3" hidden="1">'4.) MJV_ITP_5. fejezet'!$B:$D,'4.) MJV_ITP_5. fejezet'!$28:$28</definedName>
    <definedName name="Z_95E6316A_0D4D_4A55_8B56_51663424BF3F_.wvu.PrintTitles" localSheetId="4" hidden="1">'5.) MJV_ITP_6. fejezet '!$B:$D</definedName>
    <definedName name="Z_9FCDEDFA_5EFA_4336_9A6B_6B203F01D9BB_.wvu.PrintArea" localSheetId="0" hidden="1">'1.) MJV_ITP_3. fejezet'!$B$2:$K$19,'1.) MJV_ITP_3. fejezet'!$N$12:$P$22,'1.) MJV_ITP_3. fejezet'!$B$32:$K$61</definedName>
    <definedName name="Z_9FCDEDFA_5EFA_4336_9A6B_6B203F01D9BB_.wvu.PrintArea" localSheetId="1" hidden="1">'2.) MJV_ITP_3.fej. folyt.'!$B$2:$N$22,'2.) MJV_ITP_3.fej. folyt.'!$B$24:$M$74</definedName>
    <definedName name="Z_9FCDEDFA_5EFA_4336_9A6B_6B203F01D9BB_.wvu.PrintArea" localSheetId="2" hidden="1">'3.) MJV_ITP_4. fejezet '!$B$3:$F$75</definedName>
    <definedName name="Z_9FCDEDFA_5EFA_4336_9A6B_6B203F01D9BB_.wvu.PrintArea" localSheetId="3" hidden="1">'4.) MJV_ITP_5. fejezet'!$B$5:$L$24,'4.) MJV_ITP_5. fejezet'!$B$28:$J$75</definedName>
    <definedName name="Z_9FCDEDFA_5EFA_4336_9A6B_6B203F01D9BB_.wvu.PrintArea" localSheetId="4" hidden="1">'5.) MJV_ITP_6. fejezet '!$B$1:$AK$23</definedName>
    <definedName name="Z_9FCDEDFA_5EFA_4336_9A6B_6B203F01D9BB_.wvu.PrintTitles" localSheetId="2" hidden="1">'3.) MJV_ITP_4. fejezet '!$3:$11</definedName>
    <definedName name="Z_9FCDEDFA_5EFA_4336_9A6B_6B203F01D9BB_.wvu.PrintTitles" localSheetId="3" hidden="1">'4.) MJV_ITP_5. fejezet'!$B:$D,'4.) MJV_ITP_5. fejezet'!$28:$28</definedName>
    <definedName name="Z_9FCDEDFA_5EFA_4336_9A6B_6B203F01D9BB_.wvu.PrintTitles" localSheetId="4" hidden="1">'5.) MJV_ITP_6. fejezet '!$B:$D</definedName>
  </definedNames>
  <calcPr calcId="162913"/>
  <customWorkbookViews>
    <customWorkbookView name="Vér Ágnes - Egyéni nézet" guid="{3EC4BC88-566B-4AE8-85B7-833253AAA20B}" mergeInterval="0" personalView="1" maximized="1" windowWidth="1916" windowHeight="855" activeSheetId="1"/>
    <customWorkbookView name="L-TE - Egyéni nézet" guid="{95E6316A-0D4D-4A55-8B56-51663424BF3F}" mergeInterval="0" personalView="1" maximized="1" xWindow="1" yWindow="1" windowWidth="1600" windowHeight="670" activeSheetId="3"/>
    <customWorkbookView name="Papp Gábor - Egyéni nézet" guid="{62C41EA3-D24D-4EA1-BE21-50B907CA9012}" mergeInterval="0" personalView="1" maximized="1" windowWidth="1294" windowHeight="687" activeSheetId="4" showComments="commIndAndComment"/>
    <customWorkbookView name="BTT - Egyéni nézet" guid="{9FCDEDFA-5EFA-4336-9A6B-6B203F01D9BB}" mergeInterval="0" personalView="1" maximized="1" xWindow="1" yWindow="1" windowWidth="1356" windowHeight="670" activeSheetId="1"/>
    <customWorkbookView name="Bartos Virgil - Egyéni nézet" guid="{4AA9EF77-72D7-435C-82D1-B7431EFB6FFD}" mergeInterval="0" personalView="1" maximized="1" xWindow="1" yWindow="1" windowWidth="1676" windowHeight="850" activeSheetId="4"/>
  </customWorkbookViews>
</workbook>
</file>

<file path=xl/calcChain.xml><?xml version="1.0" encoding="utf-8"?>
<calcChain xmlns="http://schemas.openxmlformats.org/spreadsheetml/2006/main">
  <c r="E12" i="3" l="1"/>
  <c r="E72" i="3"/>
  <c r="E21" i="3"/>
  <c r="L12" i="2"/>
  <c r="F12" i="2"/>
  <c r="D16" i="1"/>
  <c r="J16" i="1"/>
  <c r="K20" i="1" l="1"/>
  <c r="J20" i="1"/>
  <c r="I20" i="1"/>
  <c r="H20" i="1"/>
  <c r="G20" i="1"/>
  <c r="F20" i="1"/>
  <c r="E20" i="1"/>
  <c r="D20" i="1"/>
  <c r="C20" i="1"/>
  <c r="E31" i="3"/>
  <c r="E73" i="3"/>
  <c r="F12" i="3"/>
  <c r="E71" i="3"/>
  <c r="E69" i="3"/>
  <c r="E64" i="3"/>
  <c r="E42" i="3"/>
  <c r="E36" i="3"/>
  <c r="D7" i="2"/>
  <c r="D6" i="2"/>
  <c r="E74" i="4"/>
  <c r="G75" i="4" s="1"/>
  <c r="E72" i="4"/>
  <c r="G72" i="4" s="1"/>
  <c r="E66" i="4"/>
  <c r="G66" i="4" s="1"/>
  <c r="E61" i="4"/>
  <c r="G62" i="4" s="1"/>
  <c r="E55" i="4"/>
  <c r="E50" i="4"/>
  <c r="G53" i="4" s="1"/>
  <c r="E38" i="4"/>
  <c r="G38" i="4" s="1"/>
  <c r="E43" i="4"/>
  <c r="G43" i="4" s="1"/>
  <c r="E30" i="4"/>
  <c r="G36" i="4" s="1"/>
  <c r="I24" i="4"/>
  <c r="I23" i="4"/>
  <c r="I22" i="4"/>
  <c r="I21" i="4"/>
  <c r="I19" i="4"/>
  <c r="I18" i="4"/>
  <c r="I15" i="4"/>
  <c r="F24" i="4"/>
  <c r="F23" i="4"/>
  <c r="F22" i="4"/>
  <c r="F21" i="4"/>
  <c r="F19" i="4"/>
  <c r="F18" i="4"/>
  <c r="F16" i="4"/>
  <c r="F15" i="4"/>
  <c r="C3" i="3"/>
  <c r="C4" i="3"/>
  <c r="C5" i="3"/>
  <c r="F15" i="2"/>
  <c r="F21" i="3" s="1"/>
  <c r="G15" i="2"/>
  <c r="F31" i="3" s="1"/>
  <c r="H15" i="2"/>
  <c r="F36" i="3" s="1"/>
  <c r="I15" i="2"/>
  <c r="F42" i="3" s="1"/>
  <c r="J15" i="2"/>
  <c r="F64" i="3" s="1"/>
  <c r="K15" i="2"/>
  <c r="F69" i="3" s="1"/>
  <c r="L15" i="2"/>
  <c r="F71" i="3" s="1"/>
  <c r="M15" i="2"/>
  <c r="F73" i="3" s="1"/>
  <c r="E15" i="2"/>
  <c r="F16" i="2"/>
  <c r="G16" i="2"/>
  <c r="H16" i="2"/>
  <c r="I16" i="2"/>
  <c r="J16" i="2"/>
  <c r="K16" i="2"/>
  <c r="L16" i="2"/>
  <c r="M16" i="2"/>
  <c r="E16" i="2"/>
  <c r="N12" i="2"/>
  <c r="N13" i="2"/>
  <c r="N14" i="2"/>
  <c r="L14" i="1"/>
  <c r="K15" i="1" s="1"/>
  <c r="K29" i="1" s="1"/>
  <c r="K30" i="1"/>
  <c r="D9" i="4"/>
  <c r="E15" i="5"/>
  <c r="AJ15" i="5"/>
  <c r="E16" i="5"/>
  <c r="AK16" i="5" s="1"/>
  <c r="AJ16" i="5"/>
  <c r="E17" i="5"/>
  <c r="AJ17" i="5"/>
  <c r="E18" i="5"/>
  <c r="AJ18" i="5"/>
  <c r="E19" i="5"/>
  <c r="AJ19" i="5"/>
  <c r="E20" i="5"/>
  <c r="AJ20" i="5"/>
  <c r="E21" i="5"/>
  <c r="AJ21" i="5"/>
  <c r="E22" i="5"/>
  <c r="AK22" i="5" s="1"/>
  <c r="AJ22" i="5"/>
  <c r="E14" i="5"/>
  <c r="AJ14" i="5"/>
  <c r="R23" i="5"/>
  <c r="G23" i="5"/>
  <c r="H23" i="5"/>
  <c r="I23" i="5"/>
  <c r="J23" i="5"/>
  <c r="K23" i="5"/>
  <c r="L23" i="5"/>
  <c r="M23" i="5"/>
  <c r="N23" i="5"/>
  <c r="O23" i="5"/>
  <c r="P23" i="5"/>
  <c r="Q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F23" i="5"/>
  <c r="C18" i="1"/>
  <c r="C17" i="1"/>
  <c r="C19" i="1"/>
  <c r="D17" i="1"/>
  <c r="E17" i="1"/>
  <c r="F17" i="1"/>
  <c r="G17" i="1"/>
  <c r="H17" i="1"/>
  <c r="I17" i="1"/>
  <c r="J17" i="1"/>
  <c r="K17" i="1"/>
  <c r="D18" i="1"/>
  <c r="E18" i="1"/>
  <c r="F18" i="1"/>
  <c r="G18" i="1"/>
  <c r="H18" i="1"/>
  <c r="I18" i="1"/>
  <c r="J18" i="1"/>
  <c r="K18" i="1"/>
  <c r="D19" i="1"/>
  <c r="E19" i="1"/>
  <c r="F19" i="1"/>
  <c r="G19" i="1"/>
  <c r="H19" i="1"/>
  <c r="I19" i="1"/>
  <c r="J19" i="1"/>
  <c r="K19" i="1"/>
  <c r="D5" i="4"/>
  <c r="D8" i="2"/>
  <c r="L16" i="1"/>
  <c r="D30" i="1"/>
  <c r="E30" i="1"/>
  <c r="F30" i="1"/>
  <c r="G30" i="1"/>
  <c r="H30" i="1"/>
  <c r="I30" i="1"/>
  <c r="J30" i="1"/>
  <c r="C30" i="1"/>
  <c r="C10" i="5"/>
  <c r="C9" i="5"/>
  <c r="C8" i="5"/>
  <c r="D4" i="4"/>
  <c r="D3" i="4"/>
  <c r="AK19" i="5" l="1"/>
  <c r="K21" i="1"/>
  <c r="G21" i="1"/>
  <c r="G22" i="1" s="1"/>
  <c r="F21" i="1"/>
  <c r="F22" i="1" s="1"/>
  <c r="H21" i="1"/>
  <c r="H22" i="1" s="1"/>
  <c r="L20" i="1"/>
  <c r="J21" i="1"/>
  <c r="J22" i="1" s="1"/>
  <c r="I21" i="1"/>
  <c r="E21" i="1"/>
  <c r="E22" i="1" s="1"/>
  <c r="AJ23" i="5"/>
  <c r="C21" i="1"/>
  <c r="C22" i="1" s="1"/>
  <c r="AK14" i="5"/>
  <c r="D21" i="1"/>
  <c r="D22" i="1" s="1"/>
  <c r="AK15" i="5"/>
  <c r="AK21" i="5"/>
  <c r="K22" i="1"/>
  <c r="J15" i="1"/>
  <c r="J29" i="1" s="1"/>
  <c r="F15" i="1"/>
  <c r="F29" i="1" s="1"/>
  <c r="AK18" i="5"/>
  <c r="N15" i="2"/>
  <c r="AK20" i="5"/>
  <c r="I15" i="1"/>
  <c r="I29" i="1" s="1"/>
  <c r="D10" i="4"/>
  <c r="D11" i="4" s="1"/>
  <c r="I58" i="4" s="1"/>
  <c r="D15" i="1"/>
  <c r="D29" i="1" s="1"/>
  <c r="L19" i="1"/>
  <c r="G33" i="4"/>
  <c r="C15" i="1"/>
  <c r="C29" i="1" s="1"/>
  <c r="G15" i="1"/>
  <c r="G29" i="1" s="1"/>
  <c r="H15" i="1"/>
  <c r="H29" i="1" s="1"/>
  <c r="E15" i="1"/>
  <c r="E29" i="1" s="1"/>
  <c r="E23" i="5"/>
  <c r="I22" i="1"/>
  <c r="AK17" i="5"/>
  <c r="L17" i="1"/>
  <c r="I45" i="4"/>
  <c r="I55" i="4"/>
  <c r="I75" i="4"/>
  <c r="I36" i="4"/>
  <c r="I63" i="4"/>
  <c r="I62" i="4"/>
  <c r="I47" i="4"/>
  <c r="L18" i="1"/>
  <c r="I44" i="4" l="1"/>
  <c r="I38" i="4"/>
  <c r="I40" i="4"/>
  <c r="I52" i="4"/>
  <c r="I32" i="4"/>
  <c r="I70" i="4"/>
  <c r="I56" i="4"/>
  <c r="I69" i="4"/>
  <c r="I39" i="4"/>
  <c r="I43" i="4"/>
  <c r="I48" i="4"/>
  <c r="AK23" i="5"/>
  <c r="L21" i="1"/>
  <c r="I57" i="4"/>
  <c r="I30" i="4"/>
  <c r="I64" i="4"/>
  <c r="I68" i="4"/>
  <c r="I51" i="4"/>
  <c r="I72" i="4"/>
  <c r="I74" i="4"/>
  <c r="I34" i="4"/>
  <c r="I50" i="4"/>
  <c r="I59" i="4"/>
  <c r="I33" i="4"/>
  <c r="I35" i="4"/>
  <c r="I61" i="4"/>
  <c r="I67" i="4"/>
  <c r="I46" i="4"/>
  <c r="I41" i="4"/>
  <c r="I66" i="4"/>
  <c r="I31" i="4"/>
  <c r="I53" i="4"/>
  <c r="L15" i="1"/>
  <c r="L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Vér Ágnes</author>
  </authors>
  <commentList>
    <comment ref="E38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Vér Ágnes:</t>
        </r>
        <r>
          <rPr>
            <sz val="9"/>
            <color indexed="81"/>
            <rFont val="Tahoma"/>
            <family val="2"/>
            <charset val="238"/>
          </rPr>
          <t xml:space="preserve">
az első fül módosításával ez az érték is változni fog</t>
        </r>
      </text>
    </comment>
    <comment ref="H39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Vér Ágnes:</t>
        </r>
        <r>
          <rPr>
            <sz val="9"/>
            <color indexed="81"/>
            <rFont val="Tahoma"/>
            <family val="2"/>
            <charset val="238"/>
          </rPr>
          <t xml:space="preserve">
ennyire módosul a célérték 6.2 keretemelés miatt figyelembe véve a fejleszési célt</t>
        </r>
      </text>
    </comment>
    <comment ref="E72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Vér Ágnes:</t>
        </r>
        <r>
          <rPr>
            <sz val="9"/>
            <color indexed="81"/>
            <rFont val="Tahoma"/>
            <family val="2"/>
            <charset val="238"/>
          </rPr>
          <t xml:space="preserve">
az első fül módosításával ez is változik majd, illetve módosulni fog a G72, I72, és a J72 cella is.</t>
        </r>
      </text>
    </comment>
  </commentList>
</comments>
</file>

<file path=xl/sharedStrings.xml><?xml version="1.0" encoding="utf-8"?>
<sst xmlns="http://schemas.openxmlformats.org/spreadsheetml/2006/main" count="387" uniqueCount="210">
  <si>
    <t>Forrást biztosító Strukturális Alap megnevezése</t>
  </si>
  <si>
    <t xml:space="preserve">ERFA </t>
  </si>
  <si>
    <t>ESZA</t>
  </si>
  <si>
    <t xml:space="preserve">TOP
prioritás/egyedi célkitűzés
</t>
  </si>
  <si>
    <t>Kimeneti indikátor neve</t>
  </si>
  <si>
    <t>Mértékegysége</t>
  </si>
  <si>
    <t>TOP Célértéke (2023)</t>
  </si>
  <si>
    <t>Támogatásban részesülő vállalkozások száma</t>
  </si>
  <si>
    <t>db</t>
  </si>
  <si>
    <t>Vissza nem térítendő támogatásban részesülő vállalkozások száma</t>
  </si>
  <si>
    <t>A nem pénzügyi támogatásban részesülő vállalkozások száma</t>
  </si>
  <si>
    <t>A fejlesztett vagy újonnan létesített iparterületek és ipari parkok területe</t>
  </si>
  <si>
    <t>ha</t>
  </si>
  <si>
    <t>A rehabilitált talaj összkiterjedése</t>
  </si>
  <si>
    <t>A természeti és a kulturális örökségnek, illetve látványosságnak minősülő támogatott helyszíneken tett látogatások várható számának növekedése</t>
  </si>
  <si>
    <t>látogatás/év</t>
  </si>
  <si>
    <t>A felújított vagy korszerűsített utak teljes hossza</t>
  </si>
  <si>
    <t>km</t>
  </si>
  <si>
    <t>Fejlesztett, 0-3 éves gyermekek elhelyezését biztosító férőhelyek száma</t>
  </si>
  <si>
    <t>Városi területeken létrehozott vagy helyreállított nyitott terek</t>
  </si>
  <si>
    <t>m2</t>
  </si>
  <si>
    <t>Integrált városfejlesztési stratégiákba bevont területek lakossága</t>
  </si>
  <si>
    <t>személy</t>
  </si>
  <si>
    <t>Bel- és csapadék-vízvédelmi létesítmények hossza</t>
  </si>
  <si>
    <t>m</t>
  </si>
  <si>
    <t>Városi területeken épített vagy renovált köz- vagy kereskedelmi épületek</t>
  </si>
  <si>
    <t>Megújult vagy újonnan kialakított zöldfelület nagysága</t>
  </si>
  <si>
    <t>Kialakított kerékpárosbarát települések vagy településrészek száma</t>
  </si>
  <si>
    <t>Közlekedésbiztonsági fejlesztést megvalósított települések száma</t>
  </si>
  <si>
    <t>Kialakított új, forgalomcsillapított övezetek száma</t>
  </si>
  <si>
    <t>Kialakított kerékpárforgalmi létesítmények hossza</t>
  </si>
  <si>
    <t>A középületek éves primerenergia-fogyasztásának csökkenése</t>
  </si>
  <si>
    <t>kWh/év</t>
  </si>
  <si>
    <t>A megújulóenergia-termelés további kapacitása</t>
  </si>
  <si>
    <t>MW</t>
  </si>
  <si>
    <t>Üvegházhatású gázok becsült éves csökkenése</t>
  </si>
  <si>
    <t>Energiahatékonysági fejlesztések által elért primer energia felhasználás csökkenés</t>
  </si>
  <si>
    <t>PJ/év</t>
  </si>
  <si>
    <t>A megújuló energiaforrásból előállított energiamennyiség</t>
  </si>
  <si>
    <t>Jobb egészségügyi szolgáltatásokban részesülő lakosság</t>
  </si>
  <si>
    <t>Fejlesztéssel érintett egészségügyi alapellátást nyújtó szolgálatok (benne: háziorvos, házi gyermekorvos, fogorvosi, védőnői szolgálat és kapcsolódó ügyeleti ellátás, iskola-egészségügyi ellátás) száma</t>
  </si>
  <si>
    <t>Újonnan épített vagy felújított rendelők, tanácsadók száma</t>
  </si>
  <si>
    <t>A fejlesztés révén létrejövő, megújuló szociális alapszolgáltatások száma</t>
  </si>
  <si>
    <t>Helyreállított lakóegységek városi területeken</t>
  </si>
  <si>
    <t>lakóegység</t>
  </si>
  <si>
    <t>fő</t>
  </si>
  <si>
    <t>Szociális célú városrehabilitációval érintett akcióterületen élő lakosság száma</t>
  </si>
  <si>
    <t>A foglalkoztatási paktumok keretében munkaerőpiaci programokban résztvevők száma</t>
  </si>
  <si>
    <t>Szociális városrehabilitációs programmal elért hátrányos helyzetű lakosság száma</t>
  </si>
  <si>
    <t>Részesedés aránya:</t>
  </si>
  <si>
    <t xml:space="preserve">Saját keretösszeg (Mrd Ft): </t>
  </si>
  <si>
    <t xml:space="preserve">Forráskeret felhasználási módok </t>
  </si>
  <si>
    <t xml:space="preserve">INDIKÁTOR VÁLLALÁSOK </t>
  </si>
  <si>
    <t xml:space="preserve">ÜTEMEZÉS  </t>
  </si>
  <si>
    <t>FORRÁSKERET ALLOKÁCIÓ 1.</t>
  </si>
  <si>
    <t>FORRÁSKERET ALLOKÁCIÓ 2.</t>
  </si>
  <si>
    <t>1né</t>
  </si>
  <si>
    <t>2.né</t>
  </si>
  <si>
    <t>3.né</t>
  </si>
  <si>
    <t>4.né</t>
  </si>
  <si>
    <t xml:space="preserve">intézkedésre eső összeg </t>
  </si>
  <si>
    <t>Ellenőrzés</t>
  </si>
  <si>
    <t xml:space="preserve">Ellenőrzés </t>
  </si>
  <si>
    <t>szám</t>
  </si>
  <si>
    <t xml:space="preserve">TOP szerint </t>
  </si>
  <si>
    <t xml:space="preserve">Saját igények szerint </t>
  </si>
  <si>
    <t>Újonnan létrehozott, 3-6 éves gyermekek elhelyezését biztosító férőhelyek száma</t>
  </si>
  <si>
    <t>Fejlesztett, 3-6 éves gyermekek elhelyezését biztosító férőhelyek száma</t>
  </si>
  <si>
    <t>Újonnan létrehozott, 0-3 éves gyermekek elhelyezését biztosító férőhelyek száma</t>
  </si>
  <si>
    <t xml:space="preserve">TOP forrás-arányos indkátorértékek </t>
  </si>
  <si>
    <t xml:space="preserve">Arány a megye  intézkedé-senkénti választott  forráskeretei alapján </t>
  </si>
  <si>
    <t>Megjegyzés</t>
  </si>
  <si>
    <t>2017-ben meghirdetésre kerülő források 
(Mrd Ft)</t>
  </si>
  <si>
    <t>2016-ban meghirdetésre kerülő források 
(Mrd Ft)</t>
  </si>
  <si>
    <t>2015-ben meghirdetett források
(Mrd Ft)</t>
  </si>
  <si>
    <t>Az egyes TOP prioritásokon belül az intézkedések közötti saját igényeken alapuló forrásmegoszlás
(Mrd Ft)</t>
  </si>
  <si>
    <t>A forrásokat 3 tizedesjegyig kérjük megadni!</t>
  </si>
  <si>
    <t>A területi szereplő forrásának megoszlása a TOP belső arányok, valamint a saját igények alapján (Mrd Ft)</t>
  </si>
  <si>
    <t xml:space="preserve">Prioritáson belüli intézkedésenkénti forrásmegosztás (Mrd Ft) </t>
  </si>
  <si>
    <t>A forráskeret felhasználási módok részletezése</t>
  </si>
  <si>
    <t>A forráskeret felhasználási módok indoklása</t>
  </si>
  <si>
    <t>Forrásarányos célérték (2018)</t>
  </si>
  <si>
    <t>TOP Célértéke (2018)</t>
  </si>
  <si>
    <t>Forrásarányos célérték (2023)</t>
  </si>
  <si>
    <t xml:space="preserve">TOP prioritás
</t>
  </si>
  <si>
    <t>1 fé</t>
  </si>
  <si>
    <t>2.fé</t>
  </si>
  <si>
    <t>Helyi társadalmi akciókban résztvevők száma</t>
  </si>
  <si>
    <t>Összes forrás</t>
  </si>
  <si>
    <t>Ell.</t>
  </si>
  <si>
    <t>Az alábbi tábla tájékoztató jelleggel készült. Célja, hogy a területi szereplők igényeinek megfelelő forrásallokáció vonatkozásában ismertesse a TOP indikátor célértékeinek forrásarányos alakulását. A tábla nem része a területi szereplő ITP-jének!</t>
  </si>
  <si>
    <t>Intézkedés kódszáma</t>
  </si>
  <si>
    <t xml:space="preserve">MJV neve: </t>
  </si>
  <si>
    <t xml:space="preserve">MJV ITP neve: </t>
  </si>
  <si>
    <t>MJV forráskerete  (Mrd Ft):</t>
  </si>
  <si>
    <t>Az mjv forráskeretét az 1702/2014. (XII. 3.) Kormányhatározat alapján, 2 tizedesjegyig kérjük megadni!</t>
  </si>
  <si>
    <t>MJV forráskerete (Mrd Ft):</t>
  </si>
  <si>
    <t>Teljes TOP keretösszeg (mjv-k együtt) (Mrd Ft)</t>
  </si>
  <si>
    <t>6.1 Gazdaság-fejlesztés</t>
  </si>
  <si>
    <t>6.2 Családbarát, munkába állást segítő intézmények, köz-szolgáltatások fejlesztése</t>
  </si>
  <si>
    <t>6.3 Gazdaság-élénkítő és népesség-megtartó városfejlesztés</t>
  </si>
  <si>
    <t>6.4 Fenntartható városi közlekedés-fejlesztés</t>
  </si>
  <si>
    <t>6.5 Önkormányzatok energia-hatékonyságának és a megújuló energia-felhasználás arányának növelése</t>
  </si>
  <si>
    <t>6.6 Városi köz-szolgáltatások fejlesztése</t>
  </si>
  <si>
    <t>6.7 Leromlott városi területek rehabilitációja</t>
  </si>
  <si>
    <t>6.8 Gazdaság-fejlesztéshez kapcsolódó foglalkoztatás-fejlesztés</t>
  </si>
  <si>
    <t>6.9 Társadalmi kohéziót célzó helyi programok</t>
  </si>
  <si>
    <t xml:space="preserve">TOP 6. prioritás intézkedései </t>
  </si>
  <si>
    <t>TOP 6. prioritás intézkedései</t>
  </si>
  <si>
    <t xml:space="preserve">TOP 6. prioritás intézkedései közötti forrásmegosztás (Mrd Ft) </t>
  </si>
  <si>
    <t xml:space="preserve">Eltérés rövid indoklása: </t>
  </si>
  <si>
    <r>
      <rPr>
        <b/>
        <sz val="11"/>
        <rFont val="Calibri"/>
        <family val="2"/>
        <charset val="238"/>
      </rPr>
      <t>Fontos:</t>
    </r>
    <r>
      <rPr>
        <sz val="11"/>
        <rFont val="Calibri"/>
        <family val="2"/>
        <charset val="238"/>
      </rPr>
      <t xml:space="preserve"> Az ITP excel fájl összes munkalapja összefügg. Minden munkalapon </t>
    </r>
    <r>
      <rPr>
        <b/>
        <sz val="11"/>
        <color indexed="10"/>
        <rFont val="Calibri"/>
        <family val="2"/>
        <charset val="238"/>
      </rPr>
      <t>csak a sárgával jelölt cellákat kell kitölteni</t>
    </r>
    <r>
      <rPr>
        <sz val="11"/>
        <rFont val="Calibri"/>
        <family val="2"/>
        <charset val="238"/>
      </rPr>
      <t xml:space="preserve"> vagy módosítani. A táblázat további elemei (beleértve a diagramokat is) a bevitt adatoknak megfelelően változnak. Kérjük, az N,O,P oszlopokban található táblázatban adjon intézkedésenként magyarázatot az adott belső arány megváltoztatására.
</t>
    </r>
    <r>
      <rPr>
        <b/>
        <sz val="11"/>
        <rFont val="Calibri"/>
        <family val="2"/>
        <charset val="238"/>
      </rPr>
      <t>Kérjük, a táblákat és a diagramokat másolja be az ITP dokumentum megfelelő fejezetébe kép formátumban.</t>
    </r>
    <r>
      <rPr>
        <sz val="11"/>
        <rFont val="Calibri"/>
        <family val="2"/>
        <charset val="238"/>
      </rPr>
      <t xml:space="preserve"> </t>
    </r>
  </si>
  <si>
    <t xml:space="preserve">6. prioritás ntékedései </t>
  </si>
  <si>
    <t>6.1. Gazdaságfejlesztés</t>
  </si>
  <si>
    <r>
      <t xml:space="preserve">Az ütemezés táblában a kötelezettségvállalások (támogatói döntések) tervezett időpontjait (negyedéves bontásban) és összegét (milliárd Ft-ban, 3 tizedesjegyig) szükséges rögzítenie a területi szereplőknek. Kizárólag a sárga cellák módosíthatóak. 
Kérjük, az AK oszlopban található ellenőrzés eredményét vegye figyelembe az ütemezés véglegesítése során!
</t>
    </r>
    <r>
      <rPr>
        <b/>
        <sz val="11"/>
        <rFont val="Calibri"/>
        <family val="2"/>
        <charset val="238"/>
      </rPr>
      <t xml:space="preserve">Kérjük, a táblázatot illessze be az ITP dokumentum 6. fejezetébe, kép formátumban. </t>
    </r>
  </si>
  <si>
    <t>6.1 Gazdaságfejlesztés</t>
  </si>
  <si>
    <t>MJV önkormányzat projektjei</t>
  </si>
  <si>
    <t>Kiemelt kedvezményezetti csoport kerete</t>
  </si>
  <si>
    <t>Minden jogosult számára igényelhető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</si>
  <si>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</si>
  <si>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</si>
  <si>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</si>
  <si>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</si>
  <si>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</si>
  <si>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</si>
  <si>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</si>
  <si>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</si>
  <si>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</si>
  <si>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 xml:space="preserve">Összesen: </t>
  </si>
  <si>
    <r>
      <rPr>
        <b/>
        <sz val="11"/>
        <rFont val="Calibri"/>
        <family val="2"/>
        <charset val="238"/>
      </rPr>
      <t>FONTOS:</t>
    </r>
    <r>
      <rPr>
        <sz val="11"/>
        <rFont val="Calibri"/>
        <family val="2"/>
        <charset val="238"/>
      </rPr>
      <t xml:space="preserve"> Az egyes intézkedésekhez tartozó lista tetszés szerint sorokkal bővíthető. Amennyiben sorokat szúr be, kérjük az összesítő képletbe vezesse be az új részösszegeket tartalmazó cellákat. </t>
    </r>
  </si>
  <si>
    <t>MJV forráskeret (Mrd Ft):</t>
  </si>
  <si>
    <t xml:space="preserve">Intézkedés megnevezése </t>
  </si>
  <si>
    <t xml:space="preserve">Fejlesztési elképzelések / beavatkozás megnevezése </t>
  </si>
  <si>
    <t xml:space="preserve">A fejlesztési elképzelés /beavatkozás  becsült költsége (Ft) </t>
  </si>
  <si>
    <r>
      <t xml:space="preserve">Első forrásfelhasználási mód keret összege </t>
    </r>
    <r>
      <rPr>
        <sz val="12"/>
        <color indexed="8"/>
        <rFont val="Calibri"/>
        <family val="2"/>
        <charset val="238"/>
      </rPr>
      <t xml:space="preserve">(az adat forrása a 3. munkalap)  </t>
    </r>
  </si>
  <si>
    <t xml:space="preserve">az intézkedés fejlesztési elképzelései összesen </t>
  </si>
  <si>
    <t xml:space="preserve">az intézkedés fejlesztési elképzelési összesen </t>
  </si>
  <si>
    <t>6. Fenntartható városfejlesztés a megyei jogú városokban</t>
  </si>
  <si>
    <t xml:space="preserve">Az mjv forráskeretének megoszlása a TOP 6. prioritás intézkedései között (Mrd Ft) </t>
  </si>
  <si>
    <r>
      <rPr>
        <b/>
        <sz val="11"/>
        <rFont val="Calibri"/>
        <family val="2"/>
        <charset val="238"/>
      </rPr>
      <t>Fontos:</t>
    </r>
    <r>
      <rPr>
        <sz val="11"/>
        <rFont val="Calibri"/>
        <family val="2"/>
        <charset val="238"/>
      </rPr>
      <t xml:space="preserve"> Az előző munkalapon meghatározott intézkedésenkénti forráskeret felhasználását tovább bonthatja. Ezzel biztosítja, hogy a kereten belül egy adott támogatási összeg egy bizonyos célra legyen felhasználva. Ennek megfelelően lehetősége van a forrásfelhasználási  módok közötti összegeket saját igényeinek megfelelően változtatni. Csak a sárga mezők adatait tudja módosítani! A táblázatban példák találhatók, amelyekre a diagram elkészülhetett. A diagram követi a változásokat.
</t>
    </r>
    <r>
      <rPr>
        <b/>
        <sz val="11"/>
        <rFont val="Calibri"/>
        <family val="2"/>
        <charset val="238"/>
      </rPr>
      <t xml:space="preserve">Kérjük az adatbevitelt követően automatikusan elkészülő táblázatokat és diagramot illessze be az ITP dokumentum 3. fejezetébe, kép formátumban. </t>
    </r>
  </si>
  <si>
    <t>Az mjv  által vállalt célérték (2018)</t>
  </si>
  <si>
    <t>Az mjv  által vállalt célérték (2023)</t>
  </si>
  <si>
    <t>Kérjük, a fenti táblával összhangban sorolja fel a konkrét kedvezményezetti csoportot és választását indokolja is!</t>
  </si>
  <si>
    <t xml:space="preserve">Kecskemét Megyei Jogú Város </t>
  </si>
  <si>
    <t>Kecskemét Megyei Jogú Város Integrált Területi Programja</t>
  </si>
  <si>
    <t>Margaréta Otthon energetikai korszerűsítése</t>
  </si>
  <si>
    <t>Foglalkoztatási paktum Kecskeméten</t>
  </si>
  <si>
    <t>Kecskemét Megyei Jogú Város Önkormányzata valósítja meg kedvezményezettként az ITP-ben rögzített fejlesztéseket.</t>
  </si>
  <si>
    <t>Nincs eltérés</t>
  </si>
  <si>
    <t>Az ITP-ben rögzített fejlesztések az önkormányzat által kezdeményezett (akár konzorciumi formában megvalósuló) fejlesztésekként kerülnek megvalósításra.</t>
  </si>
  <si>
    <t>Útfejlesztés Kecskemét kiemelt gazdasági övezetében</t>
  </si>
  <si>
    <t>Kecskeméti Széchenyivárosi Arany János Általános Iskola energetikai korszerűsítése</t>
  </si>
  <si>
    <t>Gazdasági területekhez kapcsolódó útfelújítások Kecskeméten</t>
  </si>
  <si>
    <t>Homokbánya, Déli feltáró út II. ütemének megvalósítása</t>
  </si>
  <si>
    <t>Széchenyi sétányi bölcsőde infrastrukturális fejlesztése</t>
  </si>
  <si>
    <t>Csokor utcai óvoda infrastrukturális fejlesztése</t>
  </si>
  <si>
    <t>Bíró Lajos utcai óvoda infrastrukturális fejlesztése</t>
  </si>
  <si>
    <t xml:space="preserve">Árpádvárosi bölcsőde infrastrukturális fejlesztése és Klapka utcai bölcsőde eszközbeszerzése
</t>
  </si>
  <si>
    <t>Klapka utcai óvoda infrastrukturális fejlesztése</t>
  </si>
  <si>
    <t>Árpádvárosi óvoda infrastrukturális fejlesztése</t>
  </si>
  <si>
    <t>4 csoportos bölcsőde építése Homokbányán</t>
  </si>
  <si>
    <t>Egyetértés utcai óvoda infrastrukturális fejlesztése</t>
  </si>
  <si>
    <t>Kecskemét Fenntartható Városi Mobilitási Tervének (SUMP) készítése</t>
  </si>
  <si>
    <t>Kerékpárosbarát fejlesztés Közbringa-rendszer kiépítésével Kecskeméten</t>
  </si>
  <si>
    <t>Kecskeméti Belvárosi Zrínyi Ilona Általános Iskola Béke Általános Iskolája energetikai korszerűsítése</t>
  </si>
  <si>
    <t>Kecskeméti Széchenyivárosi Arany János Általános Iskola Móra Ferenc Általános Iskolája energetikai korszerűsítése</t>
  </si>
  <si>
    <t>Kecskeméti Corvin Mátyás Általános Iskola Kertvárosi Általános Iskolája energetikai korszerűsítése</t>
  </si>
  <si>
    <t>Kecskeméti Corvin Mátyás Általános Iskola Mathiász János Általános Iskolája energetikai korszerűsítése</t>
  </si>
  <si>
    <t>Kecskeméti Corvin Mátyás Általános Iskola energetikai korszerűsítése</t>
  </si>
  <si>
    <t>Kecskeméti Vásárhelyi Pál Általános Iskola és Alapfokú Művészeti Iskola Móricz Zsigmond Általános Iskolája energetikai korszerűsítése</t>
  </si>
  <si>
    <t>Kecskeméti Zrínyi Ilona Általános Iskola energetikai korszerűsítése</t>
  </si>
  <si>
    <t>Lestár Péter Szakközépiskola és Szakiskola energetikai fejlesztése</t>
  </si>
  <si>
    <t>Egészségügyi alapellátás innovációs célú infrastrukturális fejlesztése Kecskeméten</t>
  </si>
  <si>
    <t>Új nappali ellátást biztosító telephely kialakítása Homokbányán</t>
  </si>
  <si>
    <t>Új család- és gyermekjóléti központ létrehozása Kecskeméten</t>
  </si>
  <si>
    <t>Időskorúak és fogyatékkal élők szociális alapszolgáltatásainak fejlesztése Kecskeméten</t>
  </si>
  <si>
    <t>Épület- és területfejlesztés a Rudolf-laktanyában</t>
  </si>
  <si>
    <t>Turisztikai attrakció megvalósítása a Rudolf-laktanyában</t>
  </si>
  <si>
    <t>Szolnoki út felújítása</t>
  </si>
  <si>
    <t>Zöld város kialakítása a Homokbányán</t>
  </si>
  <si>
    <t>Kecskeméten az 5-ös sz. főút mentén a Külső-Szegedi úttól az 54 sz. főútig létesítendő gyalog-kerékpárút építése</t>
  </si>
  <si>
    <t>Hetényegyháza bekötése az M5 autópályába</t>
  </si>
  <si>
    <t>Parkolási infrastruktúra kialakítása a Rudolf-laktanyában</t>
  </si>
  <si>
    <t>Ceglédi úti óvoda energetikai korszerűsítése</t>
  </si>
  <si>
    <t>Ifjúság úti óvoda energetikai korszerűsítése</t>
  </si>
  <si>
    <t>Nyitra utcai óvoda energetikai korszerűsítése</t>
  </si>
  <si>
    <t>Széchenyi sétányi óvoda energetikai korszerűsítése</t>
  </si>
  <si>
    <t>Mátis Kálmán utcai óvoda energetikai korszerűsítése</t>
  </si>
  <si>
    <t>Szabadkai utcai óvoda energetikai korszerűsítése</t>
  </si>
  <si>
    <t>Forradalom utcai bölcsőde energetikai korszerűsítése</t>
  </si>
  <si>
    <t>Lánchíd utcai óvoda energetikai korszerűsítése</t>
  </si>
  <si>
    <t>Klapka utcai bölcsőde energetikai korszerűsítése</t>
  </si>
  <si>
    <t>Forradalom utcai óvoda energetikai korszerűsítése</t>
  </si>
  <si>
    <t>Lánchíd utcai bölcsőde energetikai korszerűsítése</t>
  </si>
  <si>
    <t>Kecskemét szegregált területeinek integrált szociális városrehabilitációja</t>
  </si>
  <si>
    <t xml:space="preserve"> Társadalmi együttműködés erősítése Kecskeméten</t>
  </si>
  <si>
    <t>A helyi identitás és kohézió erősítése Kecskeméten</t>
  </si>
  <si>
    <t>TOP célérték módosítás történt az OP módosítás keretében</t>
  </si>
  <si>
    <r>
      <rPr>
        <b/>
        <sz val="11"/>
        <rFont val="Calibri"/>
        <family val="2"/>
        <charset val="238"/>
      </rPr>
      <t>FONTOS:</t>
    </r>
    <r>
      <rPr>
        <sz val="11"/>
        <rFont val="Calibri"/>
        <family val="2"/>
        <charset val="238"/>
      </rPr>
      <t xml:space="preserve"> A célérték reális meghatározásában segít, ha a területi szereplő a TOP teljes, megyei jogú városokra eső forráskeretéből való saját részesedését vetíti a TOP indikátor célértékére.  A segítő számításhoz a táblázat az 1. munkalap adatait használja. 
A táblázat G és J oszlopait kitöltve tehető vállalás a TOP eredményességmérési keretbe tartozó indikátoraira. </t>
    </r>
    <r>
      <rPr>
        <b/>
        <sz val="11"/>
        <rFont val="Calibri"/>
        <family val="2"/>
        <charset val="238"/>
      </rPr>
      <t>Felhívjuk a területi szereplők figyelmét, hogy minimum forrásarányos célérték vállalása szükséges mind a 2018-as, mind a 2023-as célértékek tekintetében!</t>
    </r>
    <r>
      <rPr>
        <sz val="11"/>
        <rFont val="Calibri"/>
        <family val="2"/>
        <charset val="238"/>
      </rPr>
      <t xml:space="preserve">
</t>
    </r>
    <r>
      <rPr>
        <b/>
        <sz val="11"/>
        <rFont val="Calibri"/>
        <family val="2"/>
        <charset val="238"/>
      </rPr>
      <t>Kérjük, a táblázatot illessze be az ITP dokumentum 5. fejezetébe, kép formátumban.</t>
    </r>
    <r>
      <rPr>
        <sz val="11"/>
        <rFont val="Calibri"/>
        <family val="2"/>
        <charset val="238"/>
      </rPr>
      <t xml:space="preserve"> </t>
    </r>
  </si>
  <si>
    <r>
      <t>tonna CO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egyenérték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</si>
  <si>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</si>
  <si>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t>2018-ben meghirdetésre kerülő források 
(Mrd Ft)</t>
  </si>
  <si>
    <t>A fejlesztéseket külső partner bevonása nélkül, saját fejlesztésként kívánja megvalósítani.</t>
  </si>
  <si>
    <t>Az ITP-ben rögzített fejlesztések az önkormányzat által kezdeményezett fejlesztésekként kerülnek megvalósításra. Az átcsoportosított keretösszeget kizárólag új bölcsődei férőhelyek létesítésére fordítja Kecskemét Megyei Jogú Város Önkormányzata.</t>
  </si>
  <si>
    <t>Kecskemét-Hetényi bölcsöde  infrastrukturális fejlesztése</t>
  </si>
  <si>
    <t xml:space="preserve">Károly Róbert krt. II. ütemének megvalósítása </t>
  </si>
  <si>
    <t>Homokbánya, Déli feltáró út I. ütemének megvalósítása (MVP)</t>
  </si>
  <si>
    <t>Rudolf-kert és környezetének építészeti és közterületi fejlesztése, szinergiában a város gazdaságilag fenntartható célkitűzéseivel (MVP)</t>
  </si>
  <si>
    <t>Bem u. - Kuruc krt. kereszteződésében körforgalom kiépítése (MVP)</t>
  </si>
  <si>
    <t>Margaréta buszforduló kiépítése (MVP)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</si>
</sst>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0.000"/>
    <numFmt numFmtId="165" formatCode="#,##0.000\ &quot;Ft&quot;"/>
    <numFmt numFmtId="166" formatCode="#,##0.000"/>
  </numFmts>
  <fonts count="3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bscript"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Calibri"/>
      <family val="2"/>
      <charset val="238"/>
    </font>
    <font>
      <vertAlign val="superscript"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</cellStyleXfs>
  <cellXfs count="347">
    <xf numFmtId="0" fontId="0" fillId="0" borderId="0" xfId="0"/>
    <xf numFmtId="0" fontId="8" fillId="2" borderId="1" xfId="0" applyFont="1" applyFill="1" applyBorder="1" applyAlignment="1">
      <alignment vertical="center" wrapText="1"/>
    </xf>
    <xf numFmtId="10" fontId="9" fillId="3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/>
    <xf numFmtId="10" fontId="0" fillId="0" borderId="0" xfId="0" applyNumberFormat="1" applyBorder="1"/>
    <xf numFmtId="164" fontId="0" fillId="6" borderId="1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10" fillId="5" borderId="3" xfId="0" applyFont="1" applyFill="1" applyBorder="1" applyAlignment="1">
      <alignment vertical="center" wrapText="1"/>
    </xf>
    <xf numFmtId="43" fontId="11" fillId="6" borderId="1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64" fontId="12" fillId="8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Border="1"/>
    <xf numFmtId="0" fontId="10" fillId="5" borderId="1" xfId="0" applyFont="1" applyFill="1" applyBorder="1" applyAlignment="1">
      <alignment horizontal="left" vertical="center" wrapText="1"/>
    </xf>
    <xf numFmtId="0" fontId="0" fillId="9" borderId="5" xfId="0" applyFill="1" applyBorder="1"/>
    <xf numFmtId="0" fontId="0" fillId="9" borderId="0" xfId="0" applyFill="1" applyBorder="1" applyAlignment="1">
      <alignment horizontal="center" vertical="center"/>
    </xf>
    <xf numFmtId="10" fontId="0" fillId="9" borderId="0" xfId="0" applyNumberFormat="1" applyFill="1" applyBorder="1" applyAlignment="1">
      <alignment horizontal="center" vertical="center"/>
    </xf>
    <xf numFmtId="0" fontId="0" fillId="9" borderId="0" xfId="0" applyNumberFormat="1" applyFill="1" applyBorder="1" applyAlignment="1">
      <alignment horizontal="center" vertical="center"/>
    </xf>
    <xf numFmtId="10" fontId="0" fillId="9" borderId="0" xfId="0" applyNumberFormat="1" applyFill="1" applyBorder="1"/>
    <xf numFmtId="0" fontId="13" fillId="4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/>
    <xf numFmtId="0" fontId="7" fillId="6" borderId="1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0" fillId="9" borderId="0" xfId="0" applyNumberFormat="1" applyFill="1" applyBorder="1"/>
    <xf numFmtId="0" fontId="0" fillId="9" borderId="0" xfId="0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9" borderId="0" xfId="0" applyFill="1" applyProtection="1">
      <protection locked="0"/>
    </xf>
    <xf numFmtId="0" fontId="0" fillId="0" borderId="0" xfId="0" applyProtection="1">
      <protection locked="0"/>
    </xf>
    <xf numFmtId="0" fontId="0" fillId="9" borderId="4" xfId="0" applyFill="1" applyBorder="1" applyAlignment="1" applyProtection="1">
      <alignment horizontal="center" vertical="center" wrapText="1"/>
      <protection locked="0"/>
    </xf>
    <xf numFmtId="0" fontId="0" fillId="9" borderId="0" xfId="0" applyFill="1" applyBorder="1" applyProtection="1">
      <protection locked="0"/>
    </xf>
    <xf numFmtId="0" fontId="0" fillId="9" borderId="0" xfId="0" applyFill="1" applyAlignment="1" applyProtection="1">
      <alignment horizontal="center"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wrapText="1"/>
      <protection locked="0"/>
    </xf>
    <xf numFmtId="0" fontId="7" fillId="11" borderId="1" xfId="0" applyFont="1" applyFill="1" applyBorder="1" applyAlignment="1" applyProtection="1">
      <alignment horizont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vertical="center" wrapText="1"/>
    </xf>
    <xf numFmtId="164" fontId="7" fillId="5" borderId="1" xfId="0" applyNumberFormat="1" applyFont="1" applyFill="1" applyBorder="1" applyAlignment="1" applyProtection="1">
      <alignment vertical="center"/>
    </xf>
    <xf numFmtId="164" fontId="7" fillId="5" borderId="1" xfId="0" applyNumberFormat="1" applyFont="1" applyFill="1" applyBorder="1" applyAlignment="1" applyProtection="1">
      <alignment wrapText="1"/>
    </xf>
    <xf numFmtId="164" fontId="7" fillId="6" borderId="1" xfId="0" applyNumberFormat="1" applyFont="1" applyFill="1" applyBorder="1" applyProtection="1"/>
    <xf numFmtId="0" fontId="7" fillId="10" borderId="6" xfId="0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0" fillId="13" borderId="1" xfId="0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>
      <alignment horizontal="center" vertical="center"/>
    </xf>
    <xf numFmtId="2" fontId="12" fillId="6" borderId="1" xfId="0" applyNumberFormat="1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10" fontId="0" fillId="9" borderId="4" xfId="0" applyNumberFormat="1" applyFill="1" applyBorder="1"/>
    <xf numFmtId="0" fontId="0" fillId="9" borderId="4" xfId="0" applyFill="1" applyBorder="1"/>
    <xf numFmtId="0" fontId="7" fillId="9" borderId="0" xfId="0" applyFont="1" applyFill="1" applyBorder="1" applyAlignment="1">
      <alignment vertical="center"/>
    </xf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0" fontId="9" fillId="0" borderId="0" xfId="0" applyNumberFormat="1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vertical="center" wrapText="1"/>
    </xf>
    <xf numFmtId="2" fontId="0" fillId="5" borderId="1" xfId="0" applyNumberFormat="1" applyFill="1" applyBorder="1" applyAlignment="1">
      <alignment horizontal="center" vertical="center"/>
    </xf>
    <xf numFmtId="2" fontId="0" fillId="5" borderId="7" xfId="0" applyNumberFormat="1" applyFill="1" applyBorder="1" applyAlignment="1" applyProtection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/>
      <protection locked="0"/>
    </xf>
    <xf numFmtId="0" fontId="0" fillId="15" borderId="1" xfId="0" applyFill="1" applyBorder="1" applyAlignment="1" applyProtection="1">
      <alignment horizontal="center" vertical="center"/>
      <protection locked="0"/>
    </xf>
    <xf numFmtId="165" fontId="0" fillId="6" borderId="6" xfId="0" applyNumberForma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Protection="1">
      <protection locked="0"/>
    </xf>
    <xf numFmtId="164" fontId="0" fillId="6" borderId="1" xfId="0" applyNumberFormat="1" applyFill="1" applyBorder="1" applyProtection="1">
      <protection locked="0"/>
    </xf>
    <xf numFmtId="0" fontId="1" fillId="0" borderId="0" xfId="0" applyFont="1" applyFill="1" applyBorder="1" applyAlignment="1">
      <alignment vertical="center" wrapText="1"/>
    </xf>
    <xf numFmtId="49" fontId="0" fillId="16" borderId="1" xfId="0" applyNumberForma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43" fontId="11" fillId="0" borderId="0" xfId="1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10" fontId="0" fillId="16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16" borderId="1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7" fillId="16" borderId="1" xfId="0" applyFont="1" applyFill="1" applyBorder="1" applyAlignment="1">
      <alignment vertical="center"/>
    </xf>
    <xf numFmtId="0" fontId="7" fillId="16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protection locked="0"/>
    </xf>
    <xf numFmtId="0" fontId="18" fillId="0" borderId="0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0" fillId="9" borderId="0" xfId="0" applyNumberFormat="1" applyFill="1" applyBorder="1" applyAlignment="1"/>
    <xf numFmtId="0" fontId="10" fillId="9" borderId="0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7" fillId="16" borderId="7" xfId="0" applyFont="1" applyFill="1" applyBorder="1" applyAlignment="1">
      <alignment vertical="center"/>
    </xf>
    <xf numFmtId="0" fontId="0" fillId="16" borderId="1" xfId="0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0" fontId="0" fillId="13" borderId="1" xfId="0" applyFill="1" applyBorder="1"/>
    <xf numFmtId="0" fontId="8" fillId="0" borderId="1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43" fontId="19" fillId="0" borderId="0" xfId="1" applyNumberFormat="1" applyFont="1" applyFill="1" applyBorder="1" applyAlignment="1">
      <alignment horizontal="center" vertical="center" wrapText="1"/>
    </xf>
    <xf numFmtId="2" fontId="0" fillId="12" borderId="7" xfId="0" applyNumberFormat="1" applyFill="1" applyBorder="1" applyAlignment="1" applyProtection="1">
      <alignment horizontal="center" vertical="center"/>
      <protection locked="0"/>
    </xf>
    <xf numFmtId="164" fontId="12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12" borderId="1" xfId="0" applyNumberFormat="1" applyFont="1" applyFill="1" applyBorder="1" applyAlignment="1" applyProtection="1">
      <alignment horizontal="center" vertical="center"/>
      <protection locked="0"/>
    </xf>
    <xf numFmtId="164" fontId="7" fillId="12" borderId="1" xfId="0" applyNumberFormat="1" applyFont="1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vertical="center"/>
      <protection locked="0"/>
    </xf>
    <xf numFmtId="0" fontId="0" fillId="12" borderId="1" xfId="0" applyFill="1" applyBorder="1" applyAlignment="1" applyProtection="1">
      <alignment vertical="center" wrapText="1"/>
      <protection locked="0"/>
    </xf>
    <xf numFmtId="164" fontId="0" fillId="16" borderId="1" xfId="0" applyNumberFormat="1" applyFill="1" applyBorder="1" applyAlignment="1">
      <alignment vertical="center"/>
    </xf>
    <xf numFmtId="0" fontId="0" fillId="12" borderId="3" xfId="0" applyFill="1" applyBorder="1" applyAlignment="1" applyProtection="1">
      <alignment wrapText="1"/>
      <protection locked="0"/>
    </xf>
    <xf numFmtId="0" fontId="0" fillId="12" borderId="1" xfId="0" applyFill="1" applyBorder="1" applyAlignment="1" applyProtection="1">
      <alignment wrapText="1"/>
      <protection locked="0"/>
    </xf>
    <xf numFmtId="0" fontId="0" fillId="12" borderId="3" xfId="0" applyFill="1" applyBorder="1" applyAlignment="1" applyProtection="1">
      <alignment vertical="center"/>
      <protection locked="0"/>
    </xf>
    <xf numFmtId="0" fontId="14" fillId="0" borderId="4" xfId="0" applyFont="1" applyFill="1" applyBorder="1" applyAlignment="1">
      <alignment vertical="center" wrapText="1"/>
    </xf>
    <xf numFmtId="164" fontId="0" fillId="9" borderId="0" xfId="0" applyNumberFormat="1" applyFill="1"/>
    <xf numFmtId="0" fontId="8" fillId="12" borderId="1" xfId="0" applyFont="1" applyFill="1" applyBorder="1" applyAlignment="1" applyProtection="1">
      <alignment vertical="center" wrapText="1"/>
      <protection locked="0"/>
    </xf>
    <xf numFmtId="0" fontId="7" fillId="16" borderId="0" xfId="0" applyFont="1" applyFill="1" applyBorder="1" applyAlignment="1">
      <alignment vertical="center" wrapText="1"/>
    </xf>
    <xf numFmtId="0" fontId="0" fillId="12" borderId="0" xfId="0" applyFill="1" applyBorder="1" applyAlignment="1" applyProtection="1">
      <alignment vertical="center" wrapText="1"/>
      <protection locked="0"/>
    </xf>
    <xf numFmtId="0" fontId="0" fillId="12" borderId="0" xfId="0" applyFill="1" applyBorder="1" applyAlignment="1" applyProtection="1">
      <alignment vertical="center"/>
      <protection locked="0"/>
    </xf>
    <xf numFmtId="0" fontId="0" fillId="13" borderId="0" xfId="0" applyFill="1" applyBorder="1"/>
    <xf numFmtId="164" fontId="0" fillId="12" borderId="1" xfId="0" applyNumberFormat="1" applyFill="1" applyBorder="1" applyAlignment="1" applyProtection="1">
      <alignment horizontal="center" vertical="center"/>
      <protection locked="0"/>
    </xf>
    <xf numFmtId="164" fontId="7" fillId="11" borderId="1" xfId="0" applyNumberFormat="1" applyFont="1" applyFill="1" applyBorder="1" applyAlignment="1" applyProtection="1">
      <alignment horizontal="center"/>
      <protection locked="0"/>
    </xf>
    <xf numFmtId="164" fontId="0" fillId="13" borderId="1" xfId="0" applyNumberFormat="1" applyFill="1" applyBorder="1" applyAlignment="1" applyProtection="1">
      <alignment horizontal="center" vertical="center"/>
      <protection locked="0"/>
    </xf>
    <xf numFmtId="0" fontId="8" fillId="12" borderId="1" xfId="0" applyFont="1" applyFill="1" applyBorder="1" applyAlignment="1" applyProtection="1">
      <alignment vertical="top" wrapText="1"/>
      <protection locked="0"/>
    </xf>
    <xf numFmtId="0" fontId="8" fillId="12" borderId="1" xfId="0" applyFont="1" applyFill="1" applyBorder="1" applyAlignment="1" applyProtection="1">
      <alignment vertical="center"/>
      <protection locked="0"/>
    </xf>
    <xf numFmtId="0" fontId="8" fillId="16" borderId="1" xfId="0" applyFont="1" applyFill="1" applyBorder="1" applyAlignment="1">
      <alignment vertical="center"/>
    </xf>
    <xf numFmtId="0" fontId="8" fillId="12" borderId="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/>
    <xf numFmtId="0" fontId="8" fillId="9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8" fillId="9" borderId="0" xfId="0" applyFont="1" applyFill="1"/>
    <xf numFmtId="0" fontId="22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4" fillId="9" borderId="0" xfId="0" applyFont="1" applyFill="1" applyAlignment="1">
      <alignment horizontal="center" vertical="center" wrapText="1"/>
    </xf>
    <xf numFmtId="0" fontId="8" fillId="9" borderId="4" xfId="0" applyFont="1" applyFill="1" applyBorder="1" applyAlignment="1">
      <alignment vertical="center" wrapText="1"/>
    </xf>
    <xf numFmtId="0" fontId="8" fillId="9" borderId="0" xfId="0" applyFont="1" applyFill="1" applyBorder="1" applyAlignment="1">
      <alignment vertical="center" wrapText="1"/>
    </xf>
    <xf numFmtId="0" fontId="8" fillId="9" borderId="0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/>
    <xf numFmtId="0" fontId="9" fillId="3" borderId="12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2" fontId="8" fillId="9" borderId="7" xfId="0" applyNumberFormat="1" applyFont="1" applyFill="1" applyBorder="1" applyAlignment="1">
      <alignment horizontal="center" vertical="center" wrapText="1"/>
    </xf>
    <xf numFmtId="2" fontId="8" fillId="12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>
      <alignment horizontal="center" vertical="center" wrapText="1"/>
    </xf>
    <xf numFmtId="2" fontId="8" fillId="9" borderId="7" xfId="0" applyNumberFormat="1" applyFont="1" applyFill="1" applyBorder="1" applyAlignment="1">
      <alignment horizontal="center" vertical="center"/>
    </xf>
    <xf numFmtId="1" fontId="8" fillId="12" borderId="29" xfId="0" applyNumberFormat="1" applyFont="1" applyFill="1" applyBorder="1" applyAlignment="1" applyProtection="1">
      <alignment horizontal="center" vertical="center"/>
      <protection locked="0"/>
    </xf>
    <xf numFmtId="0" fontId="8" fillId="12" borderId="10" xfId="0" applyFont="1" applyFill="1" applyBorder="1" applyProtection="1"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2" fontId="8" fillId="9" borderId="1" xfId="0" applyNumberFormat="1" applyFont="1" applyFill="1" applyBorder="1" applyAlignment="1">
      <alignment horizontal="center" vertical="center" wrapText="1"/>
    </xf>
    <xf numFmtId="2" fontId="8" fillId="12" borderId="3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2" fontId="8" fillId="9" borderId="1" xfId="0" applyNumberFormat="1" applyFont="1" applyFill="1" applyBorder="1" applyAlignment="1">
      <alignment horizontal="center" vertical="center"/>
    </xf>
    <xf numFmtId="2" fontId="8" fillId="12" borderId="30" xfId="0" applyNumberFormat="1" applyFont="1" applyFill="1" applyBorder="1" applyAlignment="1" applyProtection="1">
      <alignment horizontal="center" vertical="center"/>
      <protection locked="0"/>
    </xf>
    <xf numFmtId="0" fontId="8" fillId="12" borderId="10" xfId="0" applyFont="1" applyFill="1" applyBorder="1" applyAlignment="1" applyProtection="1">
      <alignment vertical="center"/>
      <protection locked="0"/>
    </xf>
    <xf numFmtId="1" fontId="8" fillId="9" borderId="1" xfId="0" applyNumberFormat="1" applyFont="1" applyFill="1" applyBorder="1" applyAlignment="1">
      <alignment horizontal="center" vertical="center" wrapText="1"/>
    </xf>
    <xf numFmtId="1" fontId="8" fillId="12" borderId="30" xfId="0" applyNumberFormat="1" applyFont="1" applyFill="1" applyBorder="1" applyAlignment="1" applyProtection="1">
      <alignment horizontal="center" vertical="center" wrapText="1"/>
      <protection locked="0"/>
    </xf>
    <xf numFmtId="1" fontId="8" fillId="9" borderId="1" xfId="0" applyNumberFormat="1" applyFont="1" applyFill="1" applyBorder="1" applyAlignment="1">
      <alignment horizontal="center" vertical="center"/>
    </xf>
    <xf numFmtId="1" fontId="8" fillId="12" borderId="30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" fontId="8" fillId="9" borderId="8" xfId="0" applyNumberFormat="1" applyFont="1" applyFill="1" applyBorder="1" applyAlignment="1">
      <alignment horizontal="center" vertical="center" wrapText="1"/>
    </xf>
    <xf numFmtId="1" fontId="8" fillId="12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>
      <alignment horizontal="center" vertical="center" wrapText="1"/>
    </xf>
    <xf numFmtId="1" fontId="8" fillId="9" borderId="8" xfId="0" applyNumberFormat="1" applyFont="1" applyFill="1" applyBorder="1" applyAlignment="1">
      <alignment horizontal="center" vertical="center"/>
    </xf>
    <xf numFmtId="1" fontId="8" fillId="12" borderId="31" xfId="0" applyNumberFormat="1" applyFont="1" applyFill="1" applyBorder="1" applyAlignment="1" applyProtection="1">
      <alignment horizontal="center" vertical="center"/>
      <protection locked="0"/>
    </xf>
    <xf numFmtId="0" fontId="8" fillId="12" borderId="11" xfId="0" applyFont="1" applyFill="1" applyBorder="1" applyAlignment="1" applyProtection="1">
      <alignment wrapText="1"/>
      <protection locked="0"/>
    </xf>
    <xf numFmtId="0" fontId="8" fillId="0" borderId="0" xfId="0" applyFont="1" applyFill="1"/>
    <xf numFmtId="1" fontId="8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9" fillId="9" borderId="0" xfId="0" applyFont="1" applyFill="1"/>
    <xf numFmtId="2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0" fontId="8" fillId="14" borderId="1" xfId="0" applyNumberFormat="1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12" borderId="1" xfId="0" applyFill="1" applyBorder="1" applyAlignment="1" applyProtection="1">
      <alignment horizontal="center" vertical="center"/>
      <protection locked="0"/>
    </xf>
    <xf numFmtId="164" fontId="29" fillId="0" borderId="1" xfId="0" applyNumberFormat="1" applyFont="1" applyBorder="1" applyAlignment="1">
      <alignment horizontal="center" vertical="center"/>
    </xf>
    <xf numFmtId="164" fontId="12" fillId="5" borderId="7" xfId="0" applyNumberFormat="1" applyFont="1" applyFill="1" applyBorder="1" applyAlignment="1">
      <alignment horizontal="center" vertical="center" wrapText="1"/>
    </xf>
    <xf numFmtId="164" fontId="12" fillId="5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32" fillId="1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12" borderId="11" xfId="0" applyFont="1" applyFill="1" applyBorder="1" applyProtection="1">
      <protection locked="0"/>
    </xf>
    <xf numFmtId="0" fontId="3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0" fontId="6" fillId="0" borderId="1" xfId="2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64" fontId="29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29" fillId="12" borderId="1" xfId="0" applyNumberFormat="1" applyFont="1" applyFill="1" applyBorder="1" applyAlignment="1" applyProtection="1">
      <alignment horizontal="center" vertical="center"/>
      <protection locked="0"/>
    </xf>
    <xf numFmtId="0" fontId="6" fillId="12" borderId="3" xfId="0" applyFont="1" applyFill="1" applyBorder="1" applyAlignment="1" applyProtection="1">
      <alignment wrapText="1"/>
      <protection locked="0"/>
    </xf>
    <xf numFmtId="0" fontId="6" fillId="12" borderId="1" xfId="0" applyFont="1" applyFill="1" applyBorder="1" applyAlignment="1" applyProtection="1">
      <alignment wrapText="1"/>
      <protection locked="0"/>
    </xf>
    <xf numFmtId="1" fontId="6" fillId="9" borderId="1" xfId="0" applyNumberFormat="1" applyFont="1" applyFill="1" applyBorder="1" applyAlignment="1">
      <alignment horizontal="center" vertical="center" wrapText="1"/>
    </xf>
    <xf numFmtId="1" fontId="6" fillId="9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vertical="center" wrapText="1"/>
      <protection locked="0"/>
    </xf>
    <xf numFmtId="0" fontId="6" fillId="12" borderId="1" xfId="0" applyFont="1" applyFill="1" applyBorder="1" applyAlignment="1" applyProtection="1">
      <alignment vertical="center"/>
      <protection locked="0"/>
    </xf>
    <xf numFmtId="0" fontId="6" fillId="16" borderId="1" xfId="0" applyFont="1" applyFill="1" applyBorder="1" applyAlignment="1">
      <alignment vertical="center"/>
    </xf>
    <xf numFmtId="164" fontId="6" fillId="16" borderId="1" xfId="0" applyNumberFormat="1" applyFont="1" applyFill="1" applyBorder="1" applyAlignment="1">
      <alignment vertical="center"/>
    </xf>
    <xf numFmtId="0" fontId="6" fillId="9" borderId="0" xfId="0" applyFont="1" applyFill="1" applyAlignment="1">
      <alignment vertical="center"/>
    </xf>
    <xf numFmtId="0" fontId="6" fillId="13" borderId="1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10" fillId="18" borderId="6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left" vertical="center" wrapText="1"/>
    </xf>
    <xf numFmtId="0" fontId="8" fillId="7" borderId="33" xfId="0" applyFont="1" applyFill="1" applyBorder="1" applyAlignment="1">
      <alignment horizontal="left" vertical="center" wrapText="1"/>
    </xf>
    <xf numFmtId="0" fontId="8" fillId="7" borderId="34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43" fontId="19" fillId="0" borderId="0" xfId="1" applyNumberFormat="1" applyFont="1" applyFill="1" applyBorder="1" applyAlignment="1">
      <alignment horizontal="center" vertical="center" wrapText="1"/>
    </xf>
    <xf numFmtId="10" fontId="7" fillId="6" borderId="7" xfId="0" applyNumberFormat="1" applyFont="1" applyFill="1" applyBorder="1" applyAlignment="1">
      <alignment horizontal="center" vertical="center"/>
    </xf>
    <xf numFmtId="10" fontId="7" fillId="6" borderId="1" xfId="0" applyNumberFormat="1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 wrapText="1"/>
    </xf>
    <xf numFmtId="0" fontId="14" fillId="17" borderId="6" xfId="0" applyFont="1" applyFill="1" applyBorder="1" applyAlignment="1">
      <alignment horizontal="center" vertical="center" wrapText="1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12" borderId="6" xfId="0" applyFill="1" applyBorder="1" applyAlignment="1" applyProtection="1">
      <alignment horizontal="center" vertical="center" wrapText="1"/>
      <protection locked="0"/>
    </xf>
    <xf numFmtId="0" fontId="0" fillId="12" borderId="2" xfId="0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/>
    </xf>
    <xf numFmtId="0" fontId="0" fillId="5" borderId="1" xfId="0" applyNumberFormat="1" applyFill="1" applyBorder="1" applyAlignment="1">
      <alignment horizontal="center" vertical="center" wrapText="1"/>
    </xf>
    <xf numFmtId="0" fontId="7" fillId="19" borderId="3" xfId="0" applyFont="1" applyFill="1" applyBorder="1" applyAlignment="1">
      <alignment horizontal="center" vertical="center" wrapText="1"/>
    </xf>
    <xf numFmtId="0" fontId="7" fillId="19" borderId="35" xfId="0" applyFont="1" applyFill="1" applyBorder="1" applyAlignment="1">
      <alignment horizontal="center" vertical="center" wrapText="1"/>
    </xf>
    <xf numFmtId="0" fontId="7" fillId="19" borderId="36" xfId="0" applyFont="1" applyFill="1" applyBorder="1" applyAlignment="1">
      <alignment horizontal="center" vertical="center" wrapText="1"/>
    </xf>
    <xf numFmtId="0" fontId="7" fillId="19" borderId="37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2" xfId="0" applyFont="1" applyFill="1" applyBorder="1" applyAlignment="1">
      <alignment horizontal="center" vertical="center" wrapText="1"/>
    </xf>
    <xf numFmtId="166" fontId="0" fillId="16" borderId="6" xfId="0" applyNumberFormat="1" applyFill="1" applyBorder="1" applyAlignment="1">
      <alignment horizontal="center" vertical="center"/>
    </xf>
    <xf numFmtId="166" fontId="0" fillId="16" borderId="2" xfId="0" applyNumberForma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8" fillId="9" borderId="38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39" xfId="0" applyFont="1" applyFill="1" applyBorder="1" applyAlignment="1">
      <alignment horizontal="center" vertical="center" wrapText="1"/>
    </xf>
    <xf numFmtId="0" fontId="8" fillId="9" borderId="40" xfId="0" applyFont="1" applyFill="1" applyBorder="1" applyAlignment="1">
      <alignment horizontal="center" vertical="center" wrapText="1"/>
    </xf>
    <xf numFmtId="10" fontId="8" fillId="0" borderId="1" xfId="2" applyNumberFormat="1" applyFont="1" applyFill="1" applyBorder="1" applyAlignment="1">
      <alignment horizontal="center" vertical="center" wrapText="1"/>
    </xf>
    <xf numFmtId="10" fontId="8" fillId="0" borderId="3" xfId="2" applyNumberFormat="1" applyFont="1" applyFill="1" applyBorder="1" applyAlignment="1">
      <alignment horizontal="center" vertical="center" wrapText="1"/>
    </xf>
    <xf numFmtId="10" fontId="8" fillId="0" borderId="35" xfId="2" applyNumberFormat="1" applyFont="1" applyFill="1" applyBorder="1" applyAlignment="1">
      <alignment horizontal="center" vertical="center" wrapText="1"/>
    </xf>
    <xf numFmtId="10" fontId="8" fillId="0" borderId="7" xfId="2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vertical="center" wrapText="1"/>
    </xf>
    <xf numFmtId="0" fontId="8" fillId="0" borderId="17" xfId="0" applyFont="1" applyBorder="1"/>
    <xf numFmtId="0" fontId="8" fillId="0" borderId="2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10" fontId="6" fillId="0" borderId="7" xfId="2" applyNumberFormat="1" applyFont="1" applyFill="1" applyBorder="1" applyAlignment="1">
      <alignment horizontal="center" vertical="center" wrapText="1"/>
    </xf>
    <xf numFmtId="10" fontId="6" fillId="0" borderId="1" xfId="2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horizontal="left" vertical="center"/>
    </xf>
    <xf numFmtId="0" fontId="7" fillId="16" borderId="1" xfId="0" applyFont="1" applyFill="1" applyBorder="1" applyAlignment="1" applyProtection="1">
      <alignment horizontal="left" vertical="center" wrapText="1"/>
    </xf>
    <xf numFmtId="0" fontId="8" fillId="7" borderId="42" xfId="0" applyFont="1" applyFill="1" applyBorder="1" applyAlignment="1" applyProtection="1">
      <alignment horizontal="center" vertical="center" wrapText="1"/>
      <protection locked="0"/>
    </xf>
    <xf numFmtId="0" fontId="8" fillId="7" borderId="43" xfId="0" applyFont="1" applyFill="1" applyBorder="1" applyAlignment="1" applyProtection="1">
      <alignment horizontal="center" vertical="center" wrapText="1"/>
      <protection locked="0"/>
    </xf>
    <xf numFmtId="0" fontId="8" fillId="7" borderId="44" xfId="0" applyFont="1" applyFill="1" applyBorder="1" applyAlignment="1" applyProtection="1">
      <alignment horizontal="center" vertical="center" wrapText="1"/>
      <protection locked="0"/>
    </xf>
    <xf numFmtId="0" fontId="8" fillId="7" borderId="45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 wrapText="1"/>
      <protection locked="0"/>
    </xf>
    <xf numFmtId="0" fontId="8" fillId="7" borderId="47" xfId="0" applyFont="1" applyFill="1" applyBorder="1" applyAlignment="1" applyProtection="1">
      <alignment horizontal="center" vertical="center" wrapText="1"/>
      <protection locked="0"/>
    </xf>
    <xf numFmtId="0" fontId="8" fillId="7" borderId="48" xfId="0" applyFont="1" applyFill="1" applyBorder="1" applyAlignment="1" applyProtection="1">
      <alignment horizontal="center" vertical="center" wrapText="1"/>
      <protection locked="0"/>
    </xf>
    <xf numFmtId="0" fontId="8" fillId="7" borderId="49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14" fillId="5" borderId="41" xfId="0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0" fillId="6" borderId="36" xfId="0" applyFill="1" applyBorder="1" applyAlignment="1" applyProtection="1">
      <alignment horizontal="center" vertical="center" wrapText="1"/>
      <protection locked="0"/>
    </xf>
    <xf numFmtId="0" fontId="0" fillId="6" borderId="41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</xf>
    <xf numFmtId="0" fontId="7" fillId="4" borderId="17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</cellXfs>
  <cellStyles count="5">
    <cellStyle name="Ezres" xfId="1" builtinId="3"/>
    <cellStyle name="Ezres 2" xfId="4" xr:uid="{00000000-0005-0000-0000-000001000000}"/>
    <cellStyle name="Normál" xfId="0" builtinId="0"/>
    <cellStyle name="Normál 2" xfId="3" xr:uid="{00000000-0005-0000-0000-000003000000}"/>
    <cellStyle name="Százalék" xfId="2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/>
              <a:t>A területi szereplő forrásának megoszlása a TOP belső arányok, valamint a saját igények alapján (Mrd Ft)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'1.) MJV_ITP_3. fejezet'!$B$29</c:f>
              <c:strCache>
                <c:ptCount val="1"/>
                <c:pt idx="0">
                  <c:v>TOP szerint </c:v>
                </c:pt>
              </c:strCache>
            </c:strRef>
          </c:tx>
          <c:invertIfNegative val="0"/>
          <c:cat>
            <c:strRef>
              <c:f>'1.) MJV_ITP_3. fejezet'!$C$28:$K$28</c:f>
              <c:strCache>
                <c:ptCount val="9"/>
                <c:pt idx="0">
                  <c:v>6.1 Gazdaság-fejlesztés</c:v>
                </c:pt>
                <c:pt idx="1">
                  <c:v>6.2 Családbarát, munkába állást segítő intézmények, köz-szolgáltatások fejlesztése</c:v>
                </c:pt>
                <c:pt idx="2">
                  <c:v>6.3 Gazdaság-élénkítő és népesség-megtartó városfejlesztés</c:v>
                </c:pt>
                <c:pt idx="3">
                  <c:v>6.4 Fenntartható városi közlekedés-fejlesztés</c:v>
                </c:pt>
                <c:pt idx="4">
                  <c:v>6.5 Önkormányzatok energia-hatékonyságának és a megújuló energia-felhasználás arányának növelése</c:v>
                </c:pt>
                <c:pt idx="5">
                  <c:v>6.6 Városi köz-szolgáltatások fejlesztése</c:v>
                </c:pt>
                <c:pt idx="6">
                  <c:v>6.7 Leromlott városi területek rehabilitációja</c:v>
                </c:pt>
                <c:pt idx="7">
                  <c:v>6.8 Gazdaság-fejlesztéshez kapcsolódó foglalkoztatás-fejlesztés</c:v>
                </c:pt>
                <c:pt idx="8">
                  <c:v>6.9 Társadalmi kohéziót célzó helyi programok</c:v>
                </c:pt>
              </c:strCache>
            </c:strRef>
          </c:cat>
          <c:val>
            <c:numRef>
              <c:f>'1.) MJV_ITP_3. fejezet'!$C$29:$K$29</c:f>
              <c:numCache>
                <c:formatCode>0.000</c:formatCode>
                <c:ptCount val="9"/>
                <c:pt idx="0">
                  <c:v>6.8920000000000003</c:v>
                </c:pt>
                <c:pt idx="1">
                  <c:v>2.0249999999999999</c:v>
                </c:pt>
                <c:pt idx="2">
                  <c:v>4.3010000000000002</c:v>
                </c:pt>
                <c:pt idx="3">
                  <c:v>2.0569999999999999</c:v>
                </c:pt>
                <c:pt idx="4">
                  <c:v>3.6579999999999999</c:v>
                </c:pt>
                <c:pt idx="5">
                  <c:v>1.2490000000000001</c:v>
                </c:pt>
                <c:pt idx="6">
                  <c:v>0.54800000000000004</c:v>
                </c:pt>
                <c:pt idx="7">
                  <c:v>1.698</c:v>
                </c:pt>
                <c:pt idx="8">
                  <c:v>0.68200000000000005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D-4ABD-931F-BF939A6FC4BC}"/>
            </c:ext>
          </c:extLst>
        </c:ser>
        <c:ser>
          <c:idx val="1"/>
          <c:order val="1"/>
          <c:tx>
            <c:strRef>
              <c:f>'1.) MJV_ITP_3. fejezet'!$B$30</c:f>
              <c:strCache>
                <c:ptCount val="1"/>
                <c:pt idx="0">
                  <c:v>Saját igények szerint </c:v>
                </c:pt>
              </c:strCache>
            </c:strRef>
          </c:tx>
          <c:invertIfNegative val="0"/>
          <c:cat>
            <c:strRef>
              <c:f>'1.) MJV_ITP_3. fejezet'!$C$28:$K$28</c:f>
              <c:strCache>
                <c:ptCount val="9"/>
                <c:pt idx="0">
                  <c:v>6.1 Gazdaság-fejlesztés</c:v>
                </c:pt>
                <c:pt idx="1">
                  <c:v>6.2 Családbarát, munkába állást segítő intézmények, köz-szolgáltatások fejlesztése</c:v>
                </c:pt>
                <c:pt idx="2">
                  <c:v>6.3 Gazdaság-élénkítő és népesség-megtartó városfejlesztés</c:v>
                </c:pt>
                <c:pt idx="3">
                  <c:v>6.4 Fenntartható városi közlekedés-fejlesztés</c:v>
                </c:pt>
                <c:pt idx="4">
                  <c:v>6.5 Önkormányzatok energia-hatékonyságának és a megújuló energia-felhasználás arányának növelése</c:v>
                </c:pt>
                <c:pt idx="5">
                  <c:v>6.6 Városi köz-szolgáltatások fejlesztése</c:v>
                </c:pt>
                <c:pt idx="6">
                  <c:v>6.7 Leromlott városi területek rehabilitációja</c:v>
                </c:pt>
                <c:pt idx="7">
                  <c:v>6.8 Gazdaság-fejlesztéshez kapcsolódó foglalkoztatás-fejlesztés</c:v>
                </c:pt>
                <c:pt idx="8">
                  <c:v>6.9 Társadalmi kohéziót célzó helyi programok</c:v>
                </c:pt>
              </c:strCache>
            </c:strRef>
          </c:cat>
          <c:val>
            <c:numRef>
              <c:f>'1.) MJV_ITP_3. fejezet'!$C$30:$K$30</c:f>
              <c:numCache>
                <c:formatCode>0.000</c:formatCode>
                <c:ptCount val="9"/>
                <c:pt idx="0">
                  <c:v>6.891</c:v>
                </c:pt>
                <c:pt idx="1">
                  <c:v>2.044</c:v>
                </c:pt>
                <c:pt idx="2">
                  <c:v>4.3010000000000002</c:v>
                </c:pt>
                <c:pt idx="3">
                  <c:v>2.0569999999999999</c:v>
                </c:pt>
                <c:pt idx="4">
                  <c:v>3.6579999999999999</c:v>
                </c:pt>
                <c:pt idx="5">
                  <c:v>1.2490000000000001</c:v>
                </c:pt>
                <c:pt idx="6">
                  <c:v>0.54800000000000004</c:v>
                </c:pt>
                <c:pt idx="7">
                  <c:v>1.679</c:v>
                </c:pt>
                <c:pt idx="8">
                  <c:v>0.68200000000000005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D-4ABD-931F-BF939A6FC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384640"/>
        <c:axId val="48406912"/>
        <c:axId val="0"/>
      </c:bar3DChart>
      <c:catAx>
        <c:axId val="483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406912"/>
        <c:crosses val="autoZero"/>
        <c:auto val="1"/>
        <c:lblAlgn val="ctr"/>
        <c:lblOffset val="100"/>
        <c:noMultiLvlLbl val="0"/>
      </c:catAx>
      <c:valAx>
        <c:axId val="4840691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384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'2.) MJV_ITP_3.fej. folyt.'!$D$12</c:f>
              <c:strCache>
                <c:ptCount val="1"/>
                <c:pt idx="0">
                  <c:v>MJV önkormányzat projektjei</c:v>
                </c:pt>
              </c:strCache>
            </c:strRef>
          </c:tx>
          <c:invertIfNegative val="0"/>
          <c:cat>
            <c:strRef>
              <c:f>'2.) MJV_ITP_3.fej. folyt.'!$E$11:$M$11</c:f>
              <c:strCache>
                <c:ptCount val="9"/>
                <c:pt idx="0">
                  <c:v>6.1 Gazdaság-fejlesztés</c:v>
                </c:pt>
                <c:pt idx="1">
                  <c:v>6.2 Családbarát, munkába állást segítő intézmények, köz-szolgáltatások fejlesztése</c:v>
                </c:pt>
                <c:pt idx="2">
                  <c:v>6.3 Gazdaság-élénkítő és népesség-megtartó városfejlesztés</c:v>
                </c:pt>
                <c:pt idx="3">
                  <c:v>6.4 Fenntartható városi közlekedés-fejlesztés</c:v>
                </c:pt>
                <c:pt idx="4">
                  <c:v>6.5 Önkormányzatok energia-hatékonyságának és a megújuló energia-felhasználás arányának növelése</c:v>
                </c:pt>
                <c:pt idx="5">
                  <c:v>6.6 Városi köz-szolgáltatások fejlesztése</c:v>
                </c:pt>
                <c:pt idx="6">
                  <c:v>6.7 Leromlott városi területek rehabilitációja</c:v>
                </c:pt>
                <c:pt idx="7">
                  <c:v>6.8 Gazdaság-fejlesztéshez kapcsolódó foglalkoztatás-fejlesztés</c:v>
                </c:pt>
                <c:pt idx="8">
                  <c:v>6.9 Társadalmi kohéziót célzó helyi programok</c:v>
                </c:pt>
              </c:strCache>
            </c:strRef>
          </c:cat>
          <c:val>
            <c:numRef>
              <c:f>'2.) MJV_ITP_3.fej. folyt.'!$E$12:$M$12</c:f>
              <c:numCache>
                <c:formatCode>0.000</c:formatCode>
                <c:ptCount val="9"/>
                <c:pt idx="0">
                  <c:v>6.891</c:v>
                </c:pt>
                <c:pt idx="1">
                  <c:v>2.044</c:v>
                </c:pt>
                <c:pt idx="2">
                  <c:v>4.3010000000000002</c:v>
                </c:pt>
                <c:pt idx="3">
                  <c:v>2.0569999999999999</c:v>
                </c:pt>
                <c:pt idx="4">
                  <c:v>3.6579999999999999</c:v>
                </c:pt>
                <c:pt idx="5">
                  <c:v>1.2490000000000001</c:v>
                </c:pt>
                <c:pt idx="6">
                  <c:v>0.54800000000000004</c:v>
                </c:pt>
                <c:pt idx="7">
                  <c:v>1.679</c:v>
                </c:pt>
                <c:pt idx="8">
                  <c:v>0.68200000000000005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3-481E-8CBD-B5F042C4949D}"/>
            </c:ext>
          </c:extLst>
        </c:ser>
        <c:ser>
          <c:idx val="1"/>
          <c:order val="1"/>
          <c:tx>
            <c:strRef>
              <c:f>'2.) MJV_ITP_3.fej. folyt.'!$D$13</c:f>
              <c:strCache>
                <c:ptCount val="1"/>
                <c:pt idx="0">
                  <c:v>Kiemelt kedvezményezetti csoport kerete</c:v>
                </c:pt>
              </c:strCache>
            </c:strRef>
          </c:tx>
          <c:invertIfNegative val="0"/>
          <c:cat>
            <c:strRef>
              <c:f>'2.) MJV_ITP_3.fej. folyt.'!$E$11:$M$11</c:f>
              <c:strCache>
                <c:ptCount val="9"/>
                <c:pt idx="0">
                  <c:v>6.1 Gazdaság-fejlesztés</c:v>
                </c:pt>
                <c:pt idx="1">
                  <c:v>6.2 Családbarát, munkába állást segítő intézmények, köz-szolgáltatások fejlesztése</c:v>
                </c:pt>
                <c:pt idx="2">
                  <c:v>6.3 Gazdaság-élénkítő és népesség-megtartó városfejlesztés</c:v>
                </c:pt>
                <c:pt idx="3">
                  <c:v>6.4 Fenntartható városi közlekedés-fejlesztés</c:v>
                </c:pt>
                <c:pt idx="4">
                  <c:v>6.5 Önkormányzatok energia-hatékonyságának és a megújuló energia-felhasználás arányának növelése</c:v>
                </c:pt>
                <c:pt idx="5">
                  <c:v>6.6 Városi köz-szolgáltatások fejlesztése</c:v>
                </c:pt>
                <c:pt idx="6">
                  <c:v>6.7 Leromlott városi területek rehabilitációja</c:v>
                </c:pt>
                <c:pt idx="7">
                  <c:v>6.8 Gazdaság-fejlesztéshez kapcsolódó foglalkoztatás-fejlesztés</c:v>
                </c:pt>
                <c:pt idx="8">
                  <c:v>6.9 Társadalmi kohéziót célzó helyi programok</c:v>
                </c:pt>
              </c:strCache>
            </c:strRef>
          </c:cat>
          <c:val>
            <c:numRef>
              <c:f>'2.) MJV_ITP_3.fej. folyt.'!$E$13:$M$13</c:f>
              <c:numCache>
                <c:formatCode>0.000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3-481E-8CBD-B5F042C4949D}"/>
            </c:ext>
          </c:extLst>
        </c:ser>
        <c:ser>
          <c:idx val="2"/>
          <c:order val="2"/>
          <c:tx>
            <c:strRef>
              <c:f>'2.) MJV_ITP_3.fej. folyt.'!$D$14</c:f>
              <c:strCache>
                <c:ptCount val="1"/>
                <c:pt idx="0">
                  <c:v>Minden jogosult számára igényelhető</c:v>
                </c:pt>
              </c:strCache>
            </c:strRef>
          </c:tx>
          <c:invertIfNegative val="0"/>
          <c:cat>
            <c:strRef>
              <c:f>'2.) MJV_ITP_3.fej. folyt.'!$E$11:$M$11</c:f>
              <c:strCache>
                <c:ptCount val="9"/>
                <c:pt idx="0">
                  <c:v>6.1 Gazdaság-fejlesztés</c:v>
                </c:pt>
                <c:pt idx="1">
                  <c:v>6.2 Családbarát, munkába állást segítő intézmények, köz-szolgáltatások fejlesztése</c:v>
                </c:pt>
                <c:pt idx="2">
                  <c:v>6.3 Gazdaság-élénkítő és népesség-megtartó városfejlesztés</c:v>
                </c:pt>
                <c:pt idx="3">
                  <c:v>6.4 Fenntartható városi közlekedés-fejlesztés</c:v>
                </c:pt>
                <c:pt idx="4">
                  <c:v>6.5 Önkormányzatok energia-hatékonyságának és a megújuló energia-felhasználás arányának növelése</c:v>
                </c:pt>
                <c:pt idx="5">
                  <c:v>6.6 Városi köz-szolgáltatások fejlesztése</c:v>
                </c:pt>
                <c:pt idx="6">
                  <c:v>6.7 Leromlott városi területek rehabilitációja</c:v>
                </c:pt>
                <c:pt idx="7">
                  <c:v>6.8 Gazdaság-fejlesztéshez kapcsolódó foglalkoztatás-fejlesztés</c:v>
                </c:pt>
                <c:pt idx="8">
                  <c:v>6.9 Társadalmi kohéziót célzó helyi programok</c:v>
                </c:pt>
              </c:strCache>
            </c:strRef>
          </c:cat>
          <c:val>
            <c:numRef>
              <c:f>'2.) MJV_ITP_3.fej. folyt.'!$E$14:$M$14</c:f>
              <c:numCache>
                <c:formatCode>0.000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F3-481E-8CBD-B5F042C49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427776"/>
        <c:axId val="94503296"/>
        <c:axId val="0"/>
      </c:bar3DChart>
      <c:catAx>
        <c:axId val="9442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4503296"/>
        <c:crosses val="autoZero"/>
        <c:auto val="1"/>
        <c:lblAlgn val="ctr"/>
        <c:lblOffset val="100"/>
        <c:noMultiLvlLbl val="0"/>
      </c:catAx>
      <c:valAx>
        <c:axId val="9450329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4427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31</xdr:row>
      <xdr:rowOff>0</xdr:rowOff>
    </xdr:from>
    <xdr:to>
      <xdr:col>11</xdr:col>
      <xdr:colOff>0</xdr:colOff>
      <xdr:row>60</xdr:row>
      <xdr:rowOff>161925</xdr:rowOff>
    </xdr:to>
    <xdr:graphicFrame macro="">
      <xdr:nvGraphicFramePr>
        <xdr:cNvPr id="2372" name="Diagram 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1495425</xdr:colOff>
      <xdr:row>23</xdr:row>
      <xdr:rowOff>76200</xdr:rowOff>
    </xdr:from>
    <xdr:to>
      <xdr:col>12</xdr:col>
      <xdr:colOff>657225</xdr:colOff>
      <xdr:row>72</xdr:row>
      <xdr:rowOff>76200</xdr:rowOff>
    </xdr:to>
    <xdr:graphicFrame macro="">
      <xdr:nvGraphicFramePr>
        <xdr:cNvPr id="1730915" name="Diagram 1">
          <a:extLst>
            <a:ext uri="{FF2B5EF4-FFF2-40B4-BE49-F238E27FC236}">
              <a16:creationId xmlns:a16="http://schemas.microsoft.com/office/drawing/2014/main" id="{00000000-0008-0000-0100-00006369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21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5"/>
  <sheetViews>
    <sheetView showGridLines="0" topLeftCell="A13" zoomScale="85" zoomScaleNormal="85" zoomScaleSheetLayoutView="76" workbookViewId="0">
      <selection activeCell="K12" sqref="B12:K20"/>
    </sheetView>
  </sheetViews>
  <sheetFormatPr defaultColWidth="9.109375" defaultRowHeight="14.4" x14ac:dyDescent="0.3"/>
  <cols>
    <col min="1" max="1" width="18.6640625" style="6" customWidth="1"/>
    <col min="2" max="2" width="27" style="6" customWidth="1"/>
    <col min="3" max="3" width="19.44140625" style="6" bestFit="1" customWidth="1"/>
    <col min="4" max="4" width="19.33203125" style="6" bestFit="1" customWidth="1"/>
    <col min="5" max="5" width="19.5546875" style="6" bestFit="1" customWidth="1"/>
    <col min="6" max="6" width="19.33203125" style="6" bestFit="1" customWidth="1"/>
    <col min="7" max="7" width="22.33203125" style="6" bestFit="1" customWidth="1"/>
    <col min="8" max="8" width="19.5546875" style="6" bestFit="1" customWidth="1"/>
    <col min="9" max="9" width="19.109375" style="6" bestFit="1" customWidth="1"/>
    <col min="10" max="10" width="17.88671875" style="6" bestFit="1" customWidth="1"/>
    <col min="11" max="11" width="19.44140625" style="6" bestFit="1" customWidth="1"/>
    <col min="12" max="12" width="17.5546875" style="6" bestFit="1" customWidth="1"/>
    <col min="13" max="13" width="17.5546875" style="6" customWidth="1"/>
    <col min="14" max="14" width="31" style="6" customWidth="1"/>
    <col min="15" max="15" width="19.88671875" style="6" customWidth="1"/>
    <col min="16" max="16" width="59" style="6" customWidth="1"/>
    <col min="17" max="17" width="67.109375" style="6" customWidth="1"/>
    <col min="18" max="16384" width="9.109375" style="6"/>
  </cols>
  <sheetData>
    <row r="1" spans="1:19" ht="131.25" customHeight="1" thickTop="1" thickBot="1" x14ac:dyDescent="0.35">
      <c r="A1" s="21"/>
      <c r="B1" s="267" t="s">
        <v>111</v>
      </c>
      <c r="C1" s="268"/>
      <c r="D1" s="268"/>
      <c r="E1" s="26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9" ht="51" customHeight="1" thickTop="1" x14ac:dyDescent="0.3">
      <c r="A2" s="21"/>
      <c r="B2" s="270" t="s">
        <v>54</v>
      </c>
      <c r="C2" s="27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9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9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9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R5" s="21"/>
    </row>
    <row r="6" spans="1:19" ht="41.25" customHeight="1" x14ac:dyDescent="0.3">
      <c r="A6" s="21"/>
      <c r="B6" s="4" t="s">
        <v>92</v>
      </c>
      <c r="C6" s="278" t="s">
        <v>143</v>
      </c>
      <c r="D6" s="279"/>
      <c r="E6" s="21"/>
      <c r="F6" s="21"/>
      <c r="G6" s="21"/>
      <c r="H6" s="21"/>
      <c r="I6" s="21"/>
      <c r="J6" s="21"/>
      <c r="K6" s="21"/>
      <c r="L6" s="21"/>
      <c r="M6" s="21"/>
      <c r="N6" s="21"/>
      <c r="R6" s="21"/>
    </row>
    <row r="7" spans="1:19" ht="41.25" customHeight="1" x14ac:dyDescent="0.3">
      <c r="A7" s="21"/>
      <c r="B7" s="14" t="s">
        <v>93</v>
      </c>
      <c r="C7" s="278" t="s">
        <v>144</v>
      </c>
      <c r="D7" s="279"/>
      <c r="E7" s="21"/>
      <c r="F7" s="21"/>
      <c r="G7" s="21"/>
      <c r="H7" s="21"/>
      <c r="I7" s="21"/>
      <c r="J7" s="21"/>
      <c r="K7" s="21"/>
      <c r="L7" s="21"/>
      <c r="M7" s="21"/>
      <c r="N7" s="21"/>
      <c r="R7" s="21"/>
    </row>
    <row r="8" spans="1:19" ht="100.8" x14ac:dyDescent="0.3">
      <c r="A8" s="17" t="s">
        <v>95</v>
      </c>
      <c r="B8" s="4" t="s">
        <v>94</v>
      </c>
      <c r="C8" s="124">
        <v>23.11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R8" s="21"/>
    </row>
    <row r="9" spans="1:19" ht="41.25" customHeight="1" x14ac:dyDescent="0.3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64"/>
      <c r="O9" s="64"/>
      <c r="P9" s="64"/>
      <c r="Q9" s="64"/>
      <c r="R9" s="64"/>
    </row>
    <row r="10" spans="1:19" ht="18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64"/>
      <c r="O10" s="94"/>
      <c r="P10" s="95"/>
      <c r="Q10" s="95"/>
      <c r="R10" s="64"/>
    </row>
    <row r="11" spans="1:19" ht="63.75" customHeight="1" x14ac:dyDescent="0.3">
      <c r="A11" s="21"/>
      <c r="B11" s="82"/>
      <c r="C11" s="272"/>
      <c r="D11" s="272"/>
      <c r="E11" s="272"/>
      <c r="F11" s="272"/>
      <c r="G11" s="123"/>
      <c r="H11" s="272"/>
      <c r="I11" s="272"/>
      <c r="J11" s="272"/>
      <c r="K11" s="272"/>
      <c r="L11" s="64"/>
      <c r="M11" s="64"/>
      <c r="N11" s="64"/>
      <c r="O11" s="98"/>
      <c r="P11" s="96"/>
      <c r="Q11" s="97"/>
      <c r="R11" s="64"/>
    </row>
    <row r="12" spans="1:19" ht="120.75" customHeight="1" x14ac:dyDescent="0.3">
      <c r="A12" s="21"/>
      <c r="B12" s="83" t="s">
        <v>107</v>
      </c>
      <c r="C12" s="83" t="s">
        <v>98</v>
      </c>
      <c r="D12" s="83" t="s">
        <v>99</v>
      </c>
      <c r="E12" s="83" t="s">
        <v>100</v>
      </c>
      <c r="F12" s="83" t="s">
        <v>101</v>
      </c>
      <c r="G12" s="84" t="s">
        <v>102</v>
      </c>
      <c r="H12" s="83" t="s">
        <v>103</v>
      </c>
      <c r="I12" s="83" t="s">
        <v>104</v>
      </c>
      <c r="J12" s="83" t="s">
        <v>105</v>
      </c>
      <c r="K12" s="83" t="s">
        <v>106</v>
      </c>
      <c r="L12" s="32" t="s">
        <v>62</v>
      </c>
      <c r="M12" s="91"/>
      <c r="N12" s="275" t="s">
        <v>110</v>
      </c>
      <c r="O12" s="275"/>
      <c r="P12" s="276"/>
      <c r="Q12" s="134"/>
      <c r="R12" s="101"/>
      <c r="S12" s="101"/>
    </row>
    <row r="13" spans="1:19" ht="45.75" customHeight="1" x14ac:dyDescent="0.3">
      <c r="A13" s="21"/>
      <c r="B13" s="3" t="s">
        <v>0</v>
      </c>
      <c r="C13" s="51" t="s">
        <v>1</v>
      </c>
      <c r="D13" s="29" t="s">
        <v>1</v>
      </c>
      <c r="E13" s="29" t="s">
        <v>1</v>
      </c>
      <c r="F13" s="29" t="s">
        <v>1</v>
      </c>
      <c r="G13" s="51" t="s">
        <v>1</v>
      </c>
      <c r="H13" s="29" t="s">
        <v>1</v>
      </c>
      <c r="I13" s="51" t="s">
        <v>1</v>
      </c>
      <c r="J13" s="265" t="s">
        <v>2</v>
      </c>
      <c r="K13" s="266"/>
      <c r="L13" s="31"/>
      <c r="M13" s="64"/>
      <c r="N13" s="99" t="s">
        <v>115</v>
      </c>
      <c r="O13" s="277" t="s">
        <v>148</v>
      </c>
      <c r="P13" s="277"/>
      <c r="Q13" s="102"/>
      <c r="R13" s="102"/>
      <c r="S13" s="102"/>
    </row>
    <row r="14" spans="1:19" s="7" customFormat="1" ht="43.2" x14ac:dyDescent="0.3">
      <c r="A14" s="33"/>
      <c r="B14" s="3" t="s">
        <v>109</v>
      </c>
      <c r="C14" s="58">
        <v>115.42</v>
      </c>
      <c r="D14" s="237">
        <v>33.911000000000001</v>
      </c>
      <c r="E14" s="58">
        <v>72.03</v>
      </c>
      <c r="F14" s="58">
        <v>34.454999999999998</v>
      </c>
      <c r="G14" s="58">
        <v>61.271000000000001</v>
      </c>
      <c r="H14" s="58">
        <v>20.923999999999999</v>
      </c>
      <c r="I14" s="58">
        <v>9.1820000000000004</v>
      </c>
      <c r="J14" s="237">
        <v>28.433</v>
      </c>
      <c r="K14" s="58">
        <v>11.414999999999999</v>
      </c>
      <c r="L14" s="56">
        <f t="shared" ref="L14:L19" si="0">SUM(C14:K14)</f>
        <v>387.04100000000005</v>
      </c>
      <c r="M14" s="92"/>
      <c r="N14" s="100" t="s">
        <v>99</v>
      </c>
      <c r="O14" s="277" t="s">
        <v>148</v>
      </c>
      <c r="P14" s="277"/>
      <c r="Q14" s="102"/>
      <c r="R14" s="102"/>
      <c r="S14" s="102"/>
    </row>
    <row r="15" spans="1:19" s="8" customFormat="1" ht="78.75" customHeight="1" x14ac:dyDescent="0.3">
      <c r="A15" s="25"/>
      <c r="B15" s="30" t="s">
        <v>138</v>
      </c>
      <c r="C15" s="18">
        <f>ROUND($C$8*(C14/L14), 3)</f>
        <v>6.8920000000000003</v>
      </c>
      <c r="D15" s="18">
        <f>ROUND(C8*(D14/L14),3)</f>
        <v>2.0249999999999999</v>
      </c>
      <c r="E15" s="18">
        <f>ROUND(C8*(E14/L14),3)</f>
        <v>4.3010000000000002</v>
      </c>
      <c r="F15" s="18">
        <f>ROUND(C8*(F14/L14),3)</f>
        <v>2.0569999999999999</v>
      </c>
      <c r="G15" s="18">
        <f>ROUND($C$8*(G14/L14), 3)</f>
        <v>3.6579999999999999</v>
      </c>
      <c r="H15" s="18">
        <f>ROUND($C$8*(H14/L14), 3)</f>
        <v>1.2490000000000001</v>
      </c>
      <c r="I15" s="18">
        <f>ROUND(C8*(I14/L14),3)</f>
        <v>0.54800000000000004</v>
      </c>
      <c r="J15" s="18">
        <f>ROUND($C$8*(J14/L14), 3)</f>
        <v>1.698</v>
      </c>
      <c r="K15" s="18">
        <f>ROUND(C8*(K14/L14),3)</f>
        <v>0.68200000000000005</v>
      </c>
      <c r="L15" s="56">
        <f t="shared" si="0"/>
        <v>23.109999999999996</v>
      </c>
      <c r="M15" s="93"/>
      <c r="N15" s="100" t="s">
        <v>100</v>
      </c>
      <c r="O15" s="277" t="s">
        <v>148</v>
      </c>
      <c r="P15" s="277"/>
      <c r="Q15" s="102"/>
      <c r="R15" s="102"/>
      <c r="S15" s="102"/>
    </row>
    <row r="16" spans="1:19" s="9" customFormat="1" ht="72" x14ac:dyDescent="0.3">
      <c r="A16" s="57" t="s">
        <v>76</v>
      </c>
      <c r="B16" s="3" t="s">
        <v>75</v>
      </c>
      <c r="C16" s="125">
        <v>6.891</v>
      </c>
      <c r="D16" s="250">
        <f>1.794+0.25</f>
        <v>2.044</v>
      </c>
      <c r="E16" s="125">
        <v>4.3010000000000002</v>
      </c>
      <c r="F16" s="125">
        <v>2.0569999999999999</v>
      </c>
      <c r="G16" s="126">
        <v>3.6579999999999999</v>
      </c>
      <c r="H16" s="126">
        <v>1.2490000000000001</v>
      </c>
      <c r="I16" s="126">
        <v>0.54800000000000004</v>
      </c>
      <c r="J16" s="251">
        <f>1.929-0.25</f>
        <v>1.679</v>
      </c>
      <c r="K16" s="126">
        <v>0.68200000000000005</v>
      </c>
      <c r="L16" s="55">
        <f t="shared" si="0"/>
        <v>23.108999999999995</v>
      </c>
      <c r="M16" s="73"/>
      <c r="N16" s="100" t="s">
        <v>101</v>
      </c>
      <c r="O16" s="277" t="s">
        <v>148</v>
      </c>
      <c r="P16" s="277"/>
      <c r="Q16" s="102"/>
      <c r="R16" s="102"/>
      <c r="S16" s="102"/>
    </row>
    <row r="17" spans="1:19" s="9" customFormat="1" ht="57.6" x14ac:dyDescent="0.3">
      <c r="A17" s="26"/>
      <c r="B17" s="3" t="s">
        <v>74</v>
      </c>
      <c r="C17" s="52">
        <f>SUM('5.) MJV_ITP_6. fejezet '!F14:M14)</f>
        <v>3.3</v>
      </c>
      <c r="D17" s="52">
        <f>SUM('5.) MJV_ITP_6. fejezet '!F15:M15)</f>
        <v>1.794</v>
      </c>
      <c r="E17" s="52">
        <f>SUM('5.) MJV_ITP_6. fejezet '!F16:M16)</f>
        <v>3.0009999999999999</v>
      </c>
      <c r="F17" s="52">
        <f>SUM('5.) MJV_ITP_6. fejezet '!F17:M17)</f>
        <v>2.0569999999999999</v>
      </c>
      <c r="G17" s="53">
        <f>SUM('5.) MJV_ITP_6. fejezet '!F18:M18)</f>
        <v>2.6579999999999999</v>
      </c>
      <c r="H17" s="53">
        <f>SUM('5.) MJV_ITP_6. fejezet '!F19:M19)</f>
        <v>1.2490000000000001</v>
      </c>
      <c r="I17" s="53">
        <f>SUM('5.) MJV_ITP_6. fejezet '!F20:M20)</f>
        <v>0</v>
      </c>
      <c r="J17" s="53">
        <f>SUM('5.) MJV_ITP_6. fejezet '!F21:M21)</f>
        <v>1.679</v>
      </c>
      <c r="K17" s="53">
        <f>SUM('5.) MJV_ITP_6. fejezet '!F22:M22)</f>
        <v>0</v>
      </c>
      <c r="L17" s="13">
        <f t="shared" si="0"/>
        <v>15.738</v>
      </c>
      <c r="M17" s="86"/>
      <c r="N17" s="100" t="s">
        <v>102</v>
      </c>
      <c r="O17" s="277" t="s">
        <v>148</v>
      </c>
      <c r="P17" s="277"/>
      <c r="Q17" s="102"/>
      <c r="R17" s="102"/>
      <c r="S17" s="102"/>
    </row>
    <row r="18" spans="1:19" s="9" customFormat="1" ht="43.2" x14ac:dyDescent="0.3">
      <c r="A18" s="26"/>
      <c r="B18" s="3" t="s">
        <v>73</v>
      </c>
      <c r="C18" s="52">
        <f>SUM('5.) MJV_ITP_6. fejezet '!N14:P14)</f>
        <v>0</v>
      </c>
      <c r="D18" s="52">
        <f>SUM('5.) MJV_ITP_6. fejezet '!N15:P15)</f>
        <v>0</v>
      </c>
      <c r="E18" s="52">
        <f>SUM('5.) MJV_ITP_6. fejezet '!N16:P16)</f>
        <v>0</v>
      </c>
      <c r="F18" s="52">
        <f>SUM('5.) MJV_ITP_6. fejezet '!N17:P17)</f>
        <v>0</v>
      </c>
      <c r="G18" s="53">
        <f>SUM('5.) MJV_ITP_6. fejezet '!N18:P18)</f>
        <v>0</v>
      </c>
      <c r="H18" s="53">
        <f>SUM('5.) MJV_ITP_6. fejezet '!N19:P19)</f>
        <v>0</v>
      </c>
      <c r="I18" s="53">
        <f>SUM('5.) MJV_ITP_6. fejezet '!N20:P20)</f>
        <v>0</v>
      </c>
      <c r="J18" s="53">
        <f>SUM('5.) MJV_ITP_6. fejezet '!N21:P21)</f>
        <v>0</v>
      </c>
      <c r="K18" s="53">
        <f>SUM('5.) MJV_ITP_6. fejezet '!N22:P22)</f>
        <v>0.16500000000000001</v>
      </c>
      <c r="L18" s="13">
        <f t="shared" si="0"/>
        <v>0.16500000000000001</v>
      </c>
      <c r="M18" s="86"/>
      <c r="N18" s="100" t="s">
        <v>103</v>
      </c>
      <c r="O18" s="277" t="s">
        <v>148</v>
      </c>
      <c r="P18" s="277"/>
      <c r="Q18" s="102"/>
      <c r="R18" s="102"/>
      <c r="S18" s="102"/>
    </row>
    <row r="19" spans="1:19" s="9" customFormat="1" ht="43.2" x14ac:dyDescent="0.3">
      <c r="A19" s="26"/>
      <c r="B19" s="59" t="s">
        <v>72</v>
      </c>
      <c r="C19" s="52">
        <f>SUM('5.) MJV_ITP_6. fejezet '!Q14:U14)</f>
        <v>3.5910000000000002</v>
      </c>
      <c r="D19" s="52">
        <f>SUM('5.) MJV_ITP_6. fejezet '!Q15:U15)</f>
        <v>0</v>
      </c>
      <c r="E19" s="52">
        <f>SUM('5.) MJV_ITP_6. fejezet '!Q16:U16)</f>
        <v>1.3</v>
      </c>
      <c r="F19" s="52">
        <f>SUM('5.) MJV_ITP_6. fejezet '!Q17:U17)</f>
        <v>0</v>
      </c>
      <c r="G19" s="53">
        <f>SUM('5.) MJV_ITP_6. fejezet '!Q18:U18)</f>
        <v>1</v>
      </c>
      <c r="H19" s="53">
        <f>SUM('5.) MJV_ITP_6. fejezet '!Q19:U19)</f>
        <v>0</v>
      </c>
      <c r="I19" s="53">
        <f>SUM('5.) MJV_ITP_6. fejezet '!Q20:U20)</f>
        <v>0.54800000000000004</v>
      </c>
      <c r="J19" s="53">
        <f>SUM('5.) MJV_ITP_6. fejezet '!Q21:U21)</f>
        <v>0</v>
      </c>
      <c r="K19" s="53">
        <f>SUM('5.) MJV_ITP_6. fejezet '!Q22:U22)</f>
        <v>0.51700000000000002</v>
      </c>
      <c r="L19" s="13">
        <f t="shared" si="0"/>
        <v>6.9560000000000004</v>
      </c>
      <c r="M19" s="86"/>
      <c r="N19" s="100" t="s">
        <v>104</v>
      </c>
      <c r="O19" s="277" t="s">
        <v>148</v>
      </c>
      <c r="P19" s="277"/>
      <c r="Q19" s="102"/>
      <c r="R19" s="102"/>
      <c r="S19" s="102"/>
    </row>
    <row r="20" spans="1:19" s="9" customFormat="1" ht="43.2" x14ac:dyDescent="0.3">
      <c r="A20" s="26"/>
      <c r="B20" s="59" t="s">
        <v>201</v>
      </c>
      <c r="C20" s="238">
        <f>SUM('5.) MJV_ITP_6. fejezet '!V14:X14)</f>
        <v>0</v>
      </c>
      <c r="D20" s="238">
        <f>SUM('5.) MJV_ITP_6. fejezet '!V15:X15)</f>
        <v>0.25</v>
      </c>
      <c r="E20" s="238">
        <f>SUM('5.) MJV_ITP_6. fejezet '!V16:X16)</f>
        <v>0</v>
      </c>
      <c r="F20" s="238">
        <f>SUM('5.) MJV_ITP_6. fejezet '!V17:X17)</f>
        <v>0</v>
      </c>
      <c r="G20" s="239">
        <f>SUM('5.) MJV_ITP_6. fejezet '!V18:X18)</f>
        <v>0</v>
      </c>
      <c r="H20" s="239">
        <f>SUM('5.) MJV_ITP_6. fejezet '!V19:X19)</f>
        <v>0</v>
      </c>
      <c r="I20" s="239">
        <f>SUM('5.) MJV_ITP_6. fejezet '!V20:X20)</f>
        <v>0</v>
      </c>
      <c r="J20" s="239">
        <f>SUM('5.) MJV_ITP_6. fejezet '!V21:X21)</f>
        <v>0</v>
      </c>
      <c r="K20" s="239">
        <f>SUM('5.) MJV_ITP_6. fejezet '!V22:X22)</f>
        <v>0</v>
      </c>
      <c r="L20" s="13">
        <f>SUM(C20:K20)</f>
        <v>0.25</v>
      </c>
      <c r="M20" s="86"/>
      <c r="N20" s="100"/>
      <c r="O20" s="236"/>
      <c r="P20" s="236"/>
      <c r="Q20" s="102"/>
      <c r="R20" s="102"/>
      <c r="S20" s="102"/>
    </row>
    <row r="21" spans="1:19" s="10" customFormat="1" ht="46.5" customHeight="1" x14ac:dyDescent="0.3">
      <c r="A21" s="27"/>
      <c r="B21" s="273" t="s">
        <v>61</v>
      </c>
      <c r="C21" s="12">
        <f t="shared" ref="C21:K21" si="1">C17+C18+C19+C20</f>
        <v>6.891</v>
      </c>
      <c r="D21" s="12">
        <f t="shared" si="1"/>
        <v>2.044</v>
      </c>
      <c r="E21" s="12">
        <f t="shared" si="1"/>
        <v>4.3010000000000002</v>
      </c>
      <c r="F21" s="12">
        <f t="shared" si="1"/>
        <v>2.0569999999999999</v>
      </c>
      <c r="G21" s="12">
        <f t="shared" si="1"/>
        <v>3.6579999999999999</v>
      </c>
      <c r="H21" s="12">
        <f t="shared" si="1"/>
        <v>1.2490000000000001</v>
      </c>
      <c r="I21" s="12">
        <f t="shared" si="1"/>
        <v>0.54800000000000004</v>
      </c>
      <c r="J21" s="12">
        <f t="shared" si="1"/>
        <v>1.679</v>
      </c>
      <c r="K21" s="12">
        <f t="shared" si="1"/>
        <v>0.68200000000000005</v>
      </c>
      <c r="L21" s="12">
        <f>L17+L18+L19+L20</f>
        <v>23.108999999999998</v>
      </c>
      <c r="M21" s="86"/>
      <c r="N21" s="100" t="s">
        <v>105</v>
      </c>
      <c r="O21" s="277" t="s">
        <v>148</v>
      </c>
      <c r="P21" s="277"/>
      <c r="Q21" s="102"/>
      <c r="R21" s="102"/>
      <c r="S21" s="102"/>
    </row>
    <row r="22" spans="1:19" s="11" customFormat="1" ht="37.5" customHeight="1" x14ac:dyDescent="0.3">
      <c r="A22" s="27"/>
      <c r="B22" s="274"/>
      <c r="C22" s="76">
        <f>C21-C16</f>
        <v>0</v>
      </c>
      <c r="D22" s="76">
        <f t="shared" ref="D22:K22" si="2">D21-D16</f>
        <v>0</v>
      </c>
      <c r="E22" s="76">
        <f t="shared" si="2"/>
        <v>0</v>
      </c>
      <c r="F22" s="76">
        <f t="shared" si="2"/>
        <v>0</v>
      </c>
      <c r="G22" s="76">
        <f t="shared" si="2"/>
        <v>0</v>
      </c>
      <c r="H22" s="76">
        <f t="shared" si="2"/>
        <v>0</v>
      </c>
      <c r="I22" s="76">
        <f t="shared" si="2"/>
        <v>0</v>
      </c>
      <c r="J22" s="76">
        <f t="shared" si="2"/>
        <v>0</v>
      </c>
      <c r="K22" s="76">
        <f t="shared" si="2"/>
        <v>0</v>
      </c>
      <c r="L22" s="77">
        <f>SUM(C22:K22)</f>
        <v>0</v>
      </c>
      <c r="M22" s="9"/>
      <c r="N22" s="100" t="s">
        <v>106</v>
      </c>
      <c r="O22" s="277" t="s">
        <v>148</v>
      </c>
      <c r="P22" s="277"/>
      <c r="Q22" s="102"/>
      <c r="R22" s="102"/>
      <c r="S22" s="102"/>
    </row>
    <row r="23" spans="1:19" s="11" customFormat="1" x14ac:dyDescent="0.3">
      <c r="A23" s="27"/>
      <c r="B23" s="27"/>
      <c r="C23" s="27"/>
      <c r="D23" s="27"/>
      <c r="E23" s="27"/>
      <c r="F23" s="27"/>
      <c r="G23" s="34"/>
      <c r="H23" s="27"/>
      <c r="I23" s="27"/>
      <c r="J23" s="27"/>
      <c r="K23" s="27"/>
      <c r="L23" s="27"/>
      <c r="M23" s="10"/>
      <c r="N23" s="27"/>
      <c r="O23" s="27"/>
      <c r="P23" s="27"/>
      <c r="Q23" s="10"/>
      <c r="R23" s="10"/>
      <c r="S23" s="10"/>
    </row>
    <row r="24" spans="1:19" s="11" customFormat="1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10"/>
      <c r="R24" s="10"/>
      <c r="S24" s="10"/>
    </row>
    <row r="25" spans="1:19" s="11" customFormat="1" x14ac:dyDescent="0.3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9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64"/>
      <c r="O26" s="64"/>
      <c r="P26" s="64"/>
      <c r="Q26" s="64"/>
      <c r="R26" s="21"/>
    </row>
    <row r="27" spans="1:19" ht="43.5" customHeight="1" x14ac:dyDescent="0.35">
      <c r="A27" s="21"/>
      <c r="B27" s="264" t="s">
        <v>77</v>
      </c>
      <c r="C27" s="264"/>
      <c r="D27" s="264"/>
      <c r="E27" s="264"/>
      <c r="F27" s="264"/>
      <c r="G27" s="264"/>
      <c r="H27" s="264"/>
      <c r="I27" s="264"/>
      <c r="J27" s="264"/>
      <c r="K27" s="264"/>
      <c r="L27" s="21"/>
      <c r="M27" s="21"/>
      <c r="N27" s="64"/>
      <c r="O27" s="280"/>
      <c r="P27" s="280"/>
      <c r="Q27" s="64"/>
      <c r="R27" s="21"/>
    </row>
    <row r="28" spans="1:19" ht="159" customHeight="1" x14ac:dyDescent="0.3">
      <c r="A28" s="60"/>
      <c r="B28" s="87" t="s">
        <v>108</v>
      </c>
      <c r="C28" s="83" t="s">
        <v>98</v>
      </c>
      <c r="D28" s="83" t="s">
        <v>99</v>
      </c>
      <c r="E28" s="83" t="s">
        <v>100</v>
      </c>
      <c r="F28" s="83" t="s">
        <v>101</v>
      </c>
      <c r="G28" s="84" t="s">
        <v>102</v>
      </c>
      <c r="H28" s="83" t="s">
        <v>103</v>
      </c>
      <c r="I28" s="83" t="s">
        <v>104</v>
      </c>
      <c r="J28" s="83" t="s">
        <v>105</v>
      </c>
      <c r="K28" s="83" t="s">
        <v>106</v>
      </c>
      <c r="L28" s="63"/>
      <c r="M28" s="63"/>
      <c r="N28" s="64"/>
      <c r="O28" s="85"/>
      <c r="P28" s="103"/>
      <c r="Q28" s="64"/>
      <c r="R28" s="21"/>
    </row>
    <row r="29" spans="1:19" s="11" customFormat="1" ht="69" customHeight="1" x14ac:dyDescent="0.3">
      <c r="A29" s="61"/>
      <c r="B29" s="88" t="s">
        <v>64</v>
      </c>
      <c r="C29" s="89">
        <f>C15</f>
        <v>6.8920000000000003</v>
      </c>
      <c r="D29" s="240">
        <f t="shared" ref="D29:K29" si="3">D15</f>
        <v>2.0249999999999999</v>
      </c>
      <c r="E29" s="89">
        <f t="shared" si="3"/>
        <v>4.3010000000000002</v>
      </c>
      <c r="F29" s="89">
        <f t="shared" si="3"/>
        <v>2.0569999999999999</v>
      </c>
      <c r="G29" s="89">
        <f t="shared" si="3"/>
        <v>3.6579999999999999</v>
      </c>
      <c r="H29" s="89">
        <f t="shared" si="3"/>
        <v>1.2490000000000001</v>
      </c>
      <c r="I29" s="89">
        <f t="shared" si="3"/>
        <v>0.54800000000000004</v>
      </c>
      <c r="J29" s="240">
        <f t="shared" si="3"/>
        <v>1.698</v>
      </c>
      <c r="K29" s="89">
        <f t="shared" si="3"/>
        <v>0.68200000000000005</v>
      </c>
      <c r="L29" s="27"/>
      <c r="M29" s="27"/>
      <c r="N29" s="10"/>
      <c r="O29" s="85"/>
      <c r="P29" s="103"/>
      <c r="Q29" s="10"/>
      <c r="R29" s="27"/>
    </row>
    <row r="30" spans="1:19" ht="90.75" customHeight="1" x14ac:dyDescent="0.3">
      <c r="A30" s="62"/>
      <c r="B30" s="90" t="s">
        <v>65</v>
      </c>
      <c r="C30" s="89">
        <f>C16</f>
        <v>6.891</v>
      </c>
      <c r="D30" s="240">
        <f t="shared" ref="D30:K30" si="4">D16</f>
        <v>2.044</v>
      </c>
      <c r="E30" s="89">
        <f t="shared" si="4"/>
        <v>4.3010000000000002</v>
      </c>
      <c r="F30" s="89">
        <f t="shared" si="4"/>
        <v>2.0569999999999999</v>
      </c>
      <c r="G30" s="89">
        <f t="shared" si="4"/>
        <v>3.6579999999999999</v>
      </c>
      <c r="H30" s="89">
        <f t="shared" si="4"/>
        <v>1.2490000000000001</v>
      </c>
      <c r="I30" s="89">
        <f t="shared" si="4"/>
        <v>0.54800000000000004</v>
      </c>
      <c r="J30" s="240">
        <f t="shared" si="4"/>
        <v>1.679</v>
      </c>
      <c r="K30" s="89">
        <f t="shared" si="4"/>
        <v>0.68200000000000005</v>
      </c>
      <c r="L30" s="21"/>
      <c r="M30" s="21"/>
      <c r="N30" s="64"/>
      <c r="O30" s="85"/>
      <c r="P30" s="103"/>
      <c r="Q30" s="64"/>
      <c r="R30" s="21"/>
    </row>
    <row r="31" spans="1:19" ht="87" customHeight="1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64"/>
      <c r="O31" s="85"/>
      <c r="P31" s="103"/>
      <c r="Q31" s="64"/>
      <c r="R31" s="21"/>
    </row>
    <row r="32" spans="1:19" ht="105.75" customHeight="1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64"/>
      <c r="O32" s="85"/>
      <c r="P32" s="103"/>
      <c r="Q32" s="64"/>
      <c r="R32" s="21"/>
    </row>
    <row r="33" spans="1:18" ht="51.75" customHeight="1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R33" s="21"/>
    </row>
    <row r="34" spans="1:18" ht="31.5" customHeigh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R34" s="21"/>
    </row>
    <row r="35" spans="1:18" ht="48" customHeight="1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R35" s="21"/>
    </row>
    <row r="36" spans="1:18" ht="31.5" customHeight="1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R36" s="21"/>
    </row>
    <row r="37" spans="1:18" ht="37.5" customHeight="1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R37" s="21"/>
    </row>
    <row r="38" spans="1:18" ht="28.5" customHeight="1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R38" s="21"/>
    </row>
    <row r="39" spans="1:18" ht="39.75" customHeight="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R39" s="21"/>
    </row>
    <row r="40" spans="1:18" ht="36.75" customHeight="1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R40" s="21"/>
    </row>
    <row r="41" spans="1:18" ht="35.25" customHeight="1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R41" s="21"/>
    </row>
    <row r="42" spans="1:18" ht="29.25" customHeight="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</row>
    <row r="57" spans="1:18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</row>
    <row r="58" spans="1:18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8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1:18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1:18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1:18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18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1:18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14" ht="15" customHeigh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</sheetData>
  <sheetProtection formatCells="0" formatColumns="0" formatRows="0" insertColumns="0" insertRows="0"/>
  <protectedRanges>
    <protectedRange sqref="C6:D7" name="Tartomány1"/>
    <protectedRange sqref="C8" name="Tartomány2"/>
    <protectedRange sqref="Q11" name="Tartomány4_1"/>
    <protectedRange sqref="O13:S22" name="Tartomány4"/>
  </protectedRanges>
  <customSheetViews>
    <customSheetView guid="{3EC4BC88-566B-4AE8-85B7-833253AAA20B}" scale="85" showPageBreaks="1" showGridLines="0" fitToPage="1" printArea="1" topLeftCell="A4">
      <selection activeCell="G20" sqref="G20"/>
      <rowBreaks count="1" manualBreakCount="1">
        <brk id="23" max="16383" man="1"/>
      </rowBreaks>
      <colBreaks count="1" manualBreakCount="1">
        <brk id="13" max="104857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82" orientation="landscape" r:id="rId1"/>
      <headerFooter>
        <oddHeader xml:space="preserve">&amp;R1.sz.melléklet </oddHeader>
        <oddFooter>&amp;P. oldal, összesen: &amp;N</oddFooter>
      </headerFooter>
    </customSheetView>
    <customSheetView guid="{95E6316A-0D4D-4A55-8B56-51663424BF3F}" scale="76" showPageBreaks="1" showGridLines="0" fitToPage="1" printArea="1" view="pageBreakPreview" topLeftCell="B12">
      <selection activeCell="E18" sqref="E18"/>
      <rowBreaks count="1" manualBreakCount="1">
        <brk id="22" max="16383" man="1"/>
      </rowBreaks>
      <colBreaks count="1" manualBreakCount="1">
        <brk id="13" max="104857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82" orientation="landscape" r:id="rId2"/>
      <headerFooter>
        <oddFooter>&amp;P. oldal, összesen: &amp;N</oddFooter>
      </headerFooter>
    </customSheetView>
    <customSheetView guid="{62C41EA3-D24D-4EA1-BE21-50B907CA9012}" scale="76" showPageBreaks="1" showGridLines="0" fitToPage="1" printArea="1" view="pageBreakPreview" topLeftCell="B12">
      <selection activeCell="E18" sqref="E18"/>
      <rowBreaks count="1" manualBreakCount="1">
        <brk id="22" max="16383" man="1"/>
      </rowBreaks>
      <colBreaks count="1" manualBreakCount="1">
        <brk id="13" max="104857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82" orientation="landscape" r:id="rId3"/>
      <headerFooter>
        <oddFooter>&amp;P. oldal, összesen: &amp;N</oddFooter>
      </headerFooter>
    </customSheetView>
    <customSheetView guid="{9FCDEDFA-5EFA-4336-9A6B-6B203F01D9BB}" scale="76" showPageBreaks="1" showGridLines="0" fitToPage="1" printArea="1" view="pageBreakPreview" topLeftCell="B13">
      <selection activeCell="E18" sqref="E18"/>
      <rowBreaks count="1" manualBreakCount="1">
        <brk id="22" max="16383" man="1"/>
      </rowBreaks>
      <colBreaks count="1" manualBreakCount="1">
        <brk id="13" max="104857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82" orientation="landscape" r:id="rId4"/>
      <headerFooter>
        <oddHeader xml:space="preserve">&amp;R1.sz.melléklet </oddHeader>
        <oddFooter>&amp;P. oldal, összesen: &amp;N</oddFooter>
      </headerFooter>
    </customSheetView>
    <customSheetView guid="{4AA9EF77-72D7-435C-82D1-B7431EFB6FFD}" scale="85" showGridLines="0" fitToPage="1" topLeftCell="A7">
      <selection activeCell="D17" sqref="D17"/>
      <rowBreaks count="1" manualBreakCount="1">
        <brk id="23" max="16383" man="1"/>
      </rowBreaks>
      <colBreaks count="1" manualBreakCount="1">
        <brk id="13" max="104857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82" orientation="landscape" r:id="rId5"/>
      <headerFooter>
        <oddHeader xml:space="preserve">&amp;R1.sz.melléklet </oddHeader>
        <oddFooter>&amp;P. oldal, összesen: &amp;N</oddFooter>
      </headerFooter>
    </customSheetView>
  </customSheetViews>
  <mergeCells count="21">
    <mergeCell ref="O15:P15"/>
    <mergeCell ref="O16:P16"/>
    <mergeCell ref="O27:P27"/>
    <mergeCell ref="O17:P17"/>
    <mergeCell ref="O18:P18"/>
    <mergeCell ref="O19:P19"/>
    <mergeCell ref="O21:P21"/>
    <mergeCell ref="O22:P22"/>
    <mergeCell ref="N12:P12"/>
    <mergeCell ref="O13:P13"/>
    <mergeCell ref="O14:P14"/>
    <mergeCell ref="C6:D6"/>
    <mergeCell ref="C7:D7"/>
    <mergeCell ref="J11:K11"/>
    <mergeCell ref="B27:K27"/>
    <mergeCell ref="J13:K13"/>
    <mergeCell ref="B1:E1"/>
    <mergeCell ref="B2:C2"/>
    <mergeCell ref="H11:I11"/>
    <mergeCell ref="B21:B22"/>
    <mergeCell ref="C11:F11"/>
  </mergeCells>
  <conditionalFormatting sqref="C22:K22">
    <cfRule type="cellIs" dxfId="23" priority="3" stopIfTrue="1" operator="lessThan">
      <formula>0</formula>
    </cfRule>
    <cfRule type="cellIs" dxfId="22" priority="4" stopIfTrue="1" operator="greaterThan">
      <formula>0</formula>
    </cfRule>
  </conditionalFormatting>
  <conditionalFormatting sqref="L22:M22">
    <cfRule type="cellIs" dxfId="21" priority="1" stopIfTrue="1" operator="lessThan">
      <formula>0</formula>
    </cfRule>
    <cfRule type="cellIs" dxfId="20" priority="2" stopIfTrue="1" operator="greater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2" orientation="landscape" r:id="rId6"/>
  <headerFooter>
    <oddHeader xml:space="preserve">&amp;R1.sz.melléklet </oddHeader>
    <oddFooter>&amp;P. oldal, összesen: &amp;N</oddFooter>
  </headerFooter>
  <rowBreaks count="1" manualBreakCount="1">
    <brk id="23" max="16383" man="1"/>
  </rowBreaks>
  <colBreaks count="1" manualBreakCount="1">
    <brk id="13" max="1048575" man="1"/>
  </colBreak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22"/>
  <sheetViews>
    <sheetView showGridLines="0" topLeftCell="F10" zoomScale="85" zoomScaleNormal="85" zoomScaleSheetLayoutView="25" workbookViewId="0">
      <selection activeCell="L12" sqref="L12"/>
    </sheetView>
  </sheetViews>
  <sheetFormatPr defaultRowHeight="14.4" x14ac:dyDescent="0.3"/>
  <cols>
    <col min="1" max="1" width="6.6640625" customWidth="1"/>
    <col min="2" max="2" width="30" customWidth="1"/>
    <col min="3" max="3" width="23.5546875" customWidth="1"/>
    <col min="4" max="4" width="20.44140625" customWidth="1"/>
    <col min="5" max="5" width="23.88671875" customWidth="1"/>
    <col min="6" max="6" width="22.44140625" customWidth="1"/>
    <col min="7" max="14" width="26.33203125" customWidth="1"/>
    <col min="17" max="17" width="14.6640625" customWidth="1"/>
    <col min="18" max="18" width="19.5546875" customWidth="1"/>
    <col min="19" max="19" width="18.88671875" customWidth="1"/>
    <col min="20" max="20" width="18" customWidth="1"/>
    <col min="21" max="21" width="17.109375" customWidth="1"/>
    <col min="22" max="22" width="20.33203125" customWidth="1"/>
    <col min="23" max="23" width="14.5546875" customWidth="1"/>
  </cols>
  <sheetData>
    <row r="1" spans="1:49" ht="150" customHeight="1" x14ac:dyDescent="0.3">
      <c r="C1" s="283" t="s">
        <v>139</v>
      </c>
      <c r="D1" s="284"/>
      <c r="E1" s="284"/>
      <c r="F1" s="284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49" ht="30.75" customHeight="1" x14ac:dyDescent="0.4">
      <c r="B2" s="20"/>
      <c r="C2" s="285" t="s">
        <v>55</v>
      </c>
      <c r="D2" s="285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spans="1:49" x14ac:dyDescent="0.3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</row>
    <row r="4" spans="1:49" x14ac:dyDescent="0.3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</row>
    <row r="5" spans="1:49" x14ac:dyDescent="0.3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</row>
    <row r="6" spans="1:49" ht="39.75" customHeight="1" x14ac:dyDescent="0.3">
      <c r="B6" s="20"/>
      <c r="C6" s="22" t="s">
        <v>92</v>
      </c>
      <c r="D6" s="286" t="str">
        <f>'1.) MJV_ITP_3. fejezet'!C6</f>
        <v xml:space="preserve">Kecskemét Megyei Jogú Város </v>
      </c>
      <c r="E6" s="286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ht="48" customHeight="1" x14ac:dyDescent="0.3">
      <c r="B7" s="20"/>
      <c r="C7" s="22" t="s">
        <v>93</v>
      </c>
      <c r="D7" s="286" t="str">
        <f>'1.) MJV_ITP_3. fejezet'!C7</f>
        <v>Kecskemét Megyei Jogú Város Integrált Területi Programja</v>
      </c>
      <c r="E7" s="286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</row>
    <row r="8" spans="1:49" ht="36" x14ac:dyDescent="0.3">
      <c r="B8" s="20"/>
      <c r="C8" s="22" t="s">
        <v>96</v>
      </c>
      <c r="D8" s="71">
        <f>'1.) MJV_ITP_3. fejezet'!C8</f>
        <v>23.11</v>
      </c>
      <c r="E8" s="35"/>
      <c r="F8" s="20"/>
      <c r="G8" s="20"/>
      <c r="H8" s="20"/>
      <c r="I8" s="20"/>
      <c r="J8" s="20"/>
      <c r="K8" s="20"/>
      <c r="L8" s="20"/>
      <c r="M8" s="20"/>
      <c r="N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1:49" ht="27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</row>
    <row r="10" spans="1:49" ht="27" customHeigh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ht="78" x14ac:dyDescent="0.3">
      <c r="A11" s="20"/>
      <c r="B11" s="20"/>
      <c r="C11" s="108"/>
      <c r="D11" s="109"/>
      <c r="E11" s="83" t="s">
        <v>98</v>
      </c>
      <c r="F11" s="83" t="s">
        <v>99</v>
      </c>
      <c r="G11" s="83" t="s">
        <v>100</v>
      </c>
      <c r="H11" s="83" t="s">
        <v>101</v>
      </c>
      <c r="I11" s="84" t="s">
        <v>102</v>
      </c>
      <c r="J11" s="83" t="s">
        <v>103</v>
      </c>
      <c r="K11" s="83" t="s">
        <v>104</v>
      </c>
      <c r="L11" s="83" t="s">
        <v>105</v>
      </c>
      <c r="M11" s="83" t="s">
        <v>106</v>
      </c>
      <c r="N11" s="15" t="s">
        <v>62</v>
      </c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ht="68.25" customHeight="1" x14ac:dyDescent="0.3">
      <c r="A12" s="20"/>
      <c r="B12" s="20"/>
      <c r="C12" s="287" t="s">
        <v>51</v>
      </c>
      <c r="D12" s="3" t="s">
        <v>116</v>
      </c>
      <c r="E12" s="127">
        <v>6.891</v>
      </c>
      <c r="F12" s="241">
        <f>1.794+0.25</f>
        <v>2.044</v>
      </c>
      <c r="G12" s="127">
        <v>4.3010000000000002</v>
      </c>
      <c r="H12" s="127">
        <v>2.0569999999999999</v>
      </c>
      <c r="I12" s="127">
        <v>3.6579999999999999</v>
      </c>
      <c r="J12" s="127">
        <v>1.2490000000000001</v>
      </c>
      <c r="K12" s="127">
        <v>0.54800000000000004</v>
      </c>
      <c r="L12" s="241">
        <f>1.929-0.25</f>
        <v>1.679</v>
      </c>
      <c r="M12" s="127">
        <v>0.68200000000000005</v>
      </c>
      <c r="N12" s="67">
        <f>SUM(E12:M12)</f>
        <v>23.108999999999995</v>
      </c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ht="43.2" x14ac:dyDescent="0.3">
      <c r="A13" s="20"/>
      <c r="B13" s="20"/>
      <c r="C13" s="288"/>
      <c r="D13" s="3" t="s">
        <v>117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67">
        <f>SUM(E13:M13)</f>
        <v>0</v>
      </c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ht="28.8" x14ac:dyDescent="0.3">
      <c r="A14" s="20"/>
      <c r="B14" s="20"/>
      <c r="C14" s="288"/>
      <c r="D14" s="3" t="s">
        <v>118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67">
        <f>SUM(E14:H14)</f>
        <v>0</v>
      </c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</row>
    <row r="15" spans="1:49" x14ac:dyDescent="0.3">
      <c r="A15" s="20"/>
      <c r="B15" s="20"/>
      <c r="C15" s="66"/>
      <c r="D15" s="67" t="s">
        <v>128</v>
      </c>
      <c r="E15" s="67">
        <f>SUM(E12:E14)</f>
        <v>6.891</v>
      </c>
      <c r="F15" s="67">
        <f t="shared" ref="F15:N15" si="0">SUM(F12:F14)</f>
        <v>2.044</v>
      </c>
      <c r="G15" s="67">
        <f t="shared" si="0"/>
        <v>4.3010000000000002</v>
      </c>
      <c r="H15" s="67">
        <f t="shared" si="0"/>
        <v>2.0569999999999999</v>
      </c>
      <c r="I15" s="67">
        <f t="shared" si="0"/>
        <v>3.6579999999999999</v>
      </c>
      <c r="J15" s="67">
        <f t="shared" si="0"/>
        <v>1.2490000000000001</v>
      </c>
      <c r="K15" s="67">
        <f t="shared" si="0"/>
        <v>0.54800000000000004</v>
      </c>
      <c r="L15" s="67">
        <f t="shared" si="0"/>
        <v>1.679</v>
      </c>
      <c r="M15" s="67">
        <f t="shared" si="0"/>
        <v>0.68200000000000005</v>
      </c>
      <c r="N15" s="67">
        <f t="shared" si="0"/>
        <v>23.108999999999995</v>
      </c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</row>
    <row r="16" spans="1:49" ht="63" customHeight="1" x14ac:dyDescent="0.3">
      <c r="A16" s="20"/>
      <c r="B16" s="20"/>
      <c r="C16" s="66"/>
      <c r="D16" s="16" t="s">
        <v>78</v>
      </c>
      <c r="E16" s="16">
        <f>'1.) MJV_ITP_3. fejezet'!C16</f>
        <v>6.891</v>
      </c>
      <c r="F16" s="16">
        <f>'1.) MJV_ITP_3. fejezet'!D16</f>
        <v>2.044</v>
      </c>
      <c r="G16" s="16">
        <f>'1.) MJV_ITP_3. fejezet'!E16</f>
        <v>4.3010000000000002</v>
      </c>
      <c r="H16" s="16">
        <f>'1.) MJV_ITP_3. fejezet'!F16</f>
        <v>2.0569999999999999</v>
      </c>
      <c r="I16" s="110">
        <f>'1.) MJV_ITP_3. fejezet'!G16</f>
        <v>3.6579999999999999</v>
      </c>
      <c r="J16" s="16">
        <f>'1.) MJV_ITP_3. fejezet'!H16</f>
        <v>1.2490000000000001</v>
      </c>
      <c r="K16" s="16">
        <f>'1.) MJV_ITP_3. fejezet'!I16</f>
        <v>0.54800000000000004</v>
      </c>
      <c r="L16" s="16">
        <f>'1.) MJV_ITP_3. fejezet'!J16</f>
        <v>1.679</v>
      </c>
      <c r="M16" s="16">
        <f>'1.) MJV_ITP_3. fejezet'!K16</f>
        <v>0.68200000000000005</v>
      </c>
      <c r="N16" s="67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</row>
    <row r="17" spans="1:52" x14ac:dyDescent="0.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x14ac:dyDescent="0.3">
      <c r="A19" s="20"/>
      <c r="B19" s="20"/>
      <c r="C19" s="293" t="s">
        <v>91</v>
      </c>
      <c r="D19" s="294"/>
      <c r="E19" s="81" t="s">
        <v>119</v>
      </c>
      <c r="F19" s="81" t="s">
        <v>120</v>
      </c>
      <c r="G19" s="81" t="s">
        <v>121</v>
      </c>
      <c r="H19" s="81" t="s">
        <v>122</v>
      </c>
      <c r="I19" s="81" t="s">
        <v>123</v>
      </c>
      <c r="J19" s="81" t="s">
        <v>124</v>
      </c>
      <c r="K19" s="81" t="s">
        <v>125</v>
      </c>
      <c r="L19" s="81" t="s">
        <v>126</v>
      </c>
      <c r="M19" s="81" t="s">
        <v>127</v>
      </c>
      <c r="N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ht="86.4" x14ac:dyDescent="0.3">
      <c r="A20" s="20"/>
      <c r="B20" s="281" t="s">
        <v>142</v>
      </c>
      <c r="C20" s="289" t="s">
        <v>79</v>
      </c>
      <c r="D20" s="290"/>
      <c r="E20" s="131" t="s">
        <v>147</v>
      </c>
      <c r="F20" s="252" t="s">
        <v>202</v>
      </c>
      <c r="G20" s="131" t="s">
        <v>147</v>
      </c>
      <c r="H20" s="131" t="s">
        <v>147</v>
      </c>
      <c r="I20" s="132" t="s">
        <v>147</v>
      </c>
      <c r="J20" s="132" t="s">
        <v>147</v>
      </c>
      <c r="K20" s="132" t="s">
        <v>147</v>
      </c>
      <c r="L20" s="132" t="s">
        <v>147</v>
      </c>
      <c r="M20" s="132" t="s">
        <v>147</v>
      </c>
      <c r="N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 ht="172.8" x14ac:dyDescent="0.3">
      <c r="A21" s="20"/>
      <c r="B21" s="282"/>
      <c r="C21" s="291" t="s">
        <v>80</v>
      </c>
      <c r="D21" s="292"/>
      <c r="E21" s="132" t="s">
        <v>149</v>
      </c>
      <c r="F21" s="253" t="s">
        <v>203</v>
      </c>
      <c r="G21" s="132" t="s">
        <v>149</v>
      </c>
      <c r="H21" s="132" t="s">
        <v>149</v>
      </c>
      <c r="I21" s="132" t="s">
        <v>149</v>
      </c>
      <c r="J21" s="132" t="s">
        <v>149</v>
      </c>
      <c r="K21" s="132" t="s">
        <v>149</v>
      </c>
      <c r="L21" s="132" t="s">
        <v>149</v>
      </c>
      <c r="M21" s="132" t="s">
        <v>149</v>
      </c>
      <c r="N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ht="30.75" customHeight="1" x14ac:dyDescent="0.3">
      <c r="A22" s="20"/>
      <c r="B22" s="65"/>
      <c r="C22" s="66"/>
      <c r="D22" s="66"/>
      <c r="E22" s="64"/>
      <c r="F22" s="64"/>
      <c r="G22" s="64"/>
      <c r="H22" s="64"/>
      <c r="I22" s="64"/>
      <c r="J22" s="64"/>
      <c r="K22" s="64"/>
      <c r="L22" s="64"/>
      <c r="M22" s="64"/>
      <c r="N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</sheetData>
  <sheetProtection formatCells="0" formatColumns="0" formatRows="0"/>
  <customSheetViews>
    <customSheetView guid="{3EC4BC88-566B-4AE8-85B7-833253AAA20B}" scale="85" showPageBreaks="1" showGridLines="0" fitToPage="1" printArea="1" topLeftCell="A10">
      <selection activeCell="G22" sqref="G22"/>
      <colBreaks count="1" manualBreakCount="1">
        <brk id="23" min="1" max="6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58" pageOrder="overThenDown" orientation="landscape" r:id="rId1"/>
      <headerFooter>
        <oddHeader>&amp;R2.sz. melléklet</oddHeader>
        <oddFooter>&amp;P. oldal, összesen: &amp;N</oddFooter>
      </headerFooter>
    </customSheetView>
    <customSheetView guid="{95E6316A-0D4D-4A55-8B56-51663424BF3F}" scale="55" showGridLines="0" fitToPage="1" topLeftCell="A10">
      <selection activeCell="I12" sqref="I12"/>
      <colBreaks count="1" manualBreakCount="1">
        <brk id="23" min="1" max="6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58" pageOrder="overThenDown" orientation="landscape" r:id="rId2"/>
      <headerFooter>
        <oddFooter>&amp;P. oldal, összesen: &amp;N</oddFooter>
      </headerFooter>
    </customSheetView>
    <customSheetView guid="{62C41EA3-D24D-4EA1-BE21-50B907CA9012}" scale="55" showGridLines="0" fitToPage="1" topLeftCell="A7">
      <selection activeCell="I12" sqref="I12"/>
      <colBreaks count="1" manualBreakCount="1">
        <brk id="23" min="1" max="6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58" pageOrder="overThenDown" orientation="landscape" r:id="rId3"/>
      <headerFooter>
        <oddFooter>&amp;P. oldal, összesen: &amp;N</oddFooter>
      </headerFooter>
    </customSheetView>
    <customSheetView guid="{9FCDEDFA-5EFA-4336-9A6B-6B203F01D9BB}" scale="55" showPageBreaks="1" showGridLines="0" fitToPage="1" printArea="1" topLeftCell="A7">
      <selection activeCell="I12" sqref="I12"/>
      <colBreaks count="1" manualBreakCount="1">
        <brk id="23" min="1" max="6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58" pageOrder="overThenDown" orientation="landscape" r:id="rId4"/>
      <headerFooter>
        <oddHeader>&amp;R2.sz. melléklet</oddHeader>
        <oddFooter>&amp;P. oldal, összesen: &amp;N</oddFooter>
      </headerFooter>
    </customSheetView>
    <customSheetView guid="{4AA9EF77-72D7-435C-82D1-B7431EFB6FFD}" scale="85" showGridLines="0" fitToPage="1" topLeftCell="A10">
      <selection activeCell="F22" sqref="F22"/>
      <colBreaks count="1" manualBreakCount="1">
        <brk id="23" min="1" max="6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58" pageOrder="overThenDown" orientation="landscape" r:id="rId5"/>
      <headerFooter>
        <oddHeader>&amp;R2.sz. melléklet</oddHeader>
        <oddFooter>&amp;P. oldal, összesen: &amp;N</oddFooter>
      </headerFooter>
    </customSheetView>
  </customSheetViews>
  <mergeCells count="9">
    <mergeCell ref="B20:B21"/>
    <mergeCell ref="C1:F1"/>
    <mergeCell ref="C2:D2"/>
    <mergeCell ref="D6:E6"/>
    <mergeCell ref="D7:E7"/>
    <mergeCell ref="C12:C14"/>
    <mergeCell ref="C20:D20"/>
    <mergeCell ref="C21:D21"/>
    <mergeCell ref="C19:D19"/>
  </mergeCells>
  <conditionalFormatting sqref="E15">
    <cfRule type="cellIs" dxfId="19" priority="17" stopIfTrue="1" operator="lessThan">
      <formula>$E$16</formula>
    </cfRule>
    <cfRule type="cellIs" dxfId="18" priority="18" stopIfTrue="1" operator="greaterThan">
      <formula>$E$16</formula>
    </cfRule>
  </conditionalFormatting>
  <conditionalFormatting sqref="F15">
    <cfRule type="cellIs" dxfId="17" priority="15" stopIfTrue="1" operator="lessThan">
      <formula>$F$16</formula>
    </cfRule>
    <cfRule type="cellIs" dxfId="16" priority="16" stopIfTrue="1" operator="greaterThan">
      <formula>$F$16</formula>
    </cfRule>
  </conditionalFormatting>
  <conditionalFormatting sqref="G15">
    <cfRule type="cellIs" dxfId="15" priority="13" stopIfTrue="1" operator="lessThan">
      <formula>$G$16</formula>
    </cfRule>
    <cfRule type="cellIs" dxfId="14" priority="14" stopIfTrue="1" operator="greaterThan">
      <formula>$G$16</formula>
    </cfRule>
  </conditionalFormatting>
  <conditionalFormatting sqref="H15">
    <cfRule type="cellIs" dxfId="13" priority="11" stopIfTrue="1" operator="lessThan">
      <formula>$H$16</formula>
    </cfRule>
    <cfRule type="cellIs" dxfId="12" priority="12" stopIfTrue="1" operator="greaterThan">
      <formula>$H$16</formula>
    </cfRule>
  </conditionalFormatting>
  <conditionalFormatting sqref="I15">
    <cfRule type="cellIs" dxfId="11" priority="9" stopIfTrue="1" operator="lessThan">
      <formula>$I$16</formula>
    </cfRule>
    <cfRule type="cellIs" dxfId="10" priority="10" stopIfTrue="1" operator="greaterThan">
      <formula>$I$16</formula>
    </cfRule>
  </conditionalFormatting>
  <conditionalFormatting sqref="J15">
    <cfRule type="cellIs" dxfId="9" priority="7" stopIfTrue="1" operator="lessThan">
      <formula>$J$16</formula>
    </cfRule>
    <cfRule type="cellIs" dxfId="8" priority="8" stopIfTrue="1" operator="greaterThan">
      <formula>$J$16</formula>
    </cfRule>
  </conditionalFormatting>
  <conditionalFormatting sqref="K15">
    <cfRule type="cellIs" dxfId="7" priority="5" stopIfTrue="1" operator="lessThan">
      <formula>$K$16</formula>
    </cfRule>
    <cfRule type="cellIs" dxfId="6" priority="6" stopIfTrue="1" operator="greaterThan">
      <formula>$K$16</formula>
    </cfRule>
  </conditionalFormatting>
  <conditionalFormatting sqref="L15">
    <cfRule type="cellIs" dxfId="5" priority="3" stopIfTrue="1" operator="lessThan">
      <formula>$L$16</formula>
    </cfRule>
    <cfRule type="cellIs" dxfId="4" priority="4" stopIfTrue="1" operator="greaterThan">
      <formula>$L$16</formula>
    </cfRule>
  </conditionalFormatting>
  <conditionalFormatting sqref="M15">
    <cfRule type="cellIs" dxfId="3" priority="1" stopIfTrue="1" operator="lessThan">
      <formula>$M$16</formula>
    </cfRule>
    <cfRule type="cellIs" dxfId="2" priority="2" stopIfTrue="1" operator="greaterThan">
      <formula>$M$16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8" pageOrder="overThenDown" orientation="landscape" r:id="rId6"/>
  <headerFooter>
    <oddHeader>&amp;R2.sz. melléklet</oddHeader>
    <oddFooter>&amp;P. oldal, összesen: &amp;N</oddFooter>
  </headerFooter>
  <colBreaks count="1" manualBreakCount="1">
    <brk id="23" min="1" max="65" man="1"/>
  </colBreaks>
  <ignoredErrors>
    <ignoredError sqref="N14" formulaRange="1"/>
  </ignoredError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0"/>
  <sheetViews>
    <sheetView view="pageBreakPreview" topLeftCell="A29" zoomScale="90" zoomScaleNormal="100" zoomScaleSheetLayoutView="90" workbookViewId="0">
      <selection activeCell="C47" sqref="C47"/>
    </sheetView>
  </sheetViews>
  <sheetFormatPr defaultRowHeight="14.4" x14ac:dyDescent="0.3"/>
  <cols>
    <col min="2" max="2" width="22.44140625" customWidth="1"/>
    <col min="3" max="3" width="30.88671875" customWidth="1"/>
    <col min="4" max="4" width="73.33203125" customWidth="1"/>
    <col min="5" max="5" width="23.5546875" bestFit="1" customWidth="1"/>
    <col min="6" max="6" width="23.44140625" customWidth="1"/>
  </cols>
  <sheetData>
    <row r="1" spans="1:17" x14ac:dyDescent="0.3">
      <c r="A1" s="20"/>
      <c r="B1" s="20"/>
      <c r="C1" s="284" t="s">
        <v>129</v>
      </c>
      <c r="D1" s="295"/>
      <c r="E1" s="21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35.25" customHeight="1" x14ac:dyDescent="0.3">
      <c r="A2" s="20"/>
      <c r="B2" s="20"/>
      <c r="C2" s="295"/>
      <c r="D2" s="295"/>
      <c r="E2" s="21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3" customHeight="1" x14ac:dyDescent="0.3">
      <c r="A3" s="20"/>
      <c r="B3" s="111" t="s">
        <v>92</v>
      </c>
      <c r="C3" s="296" t="str">
        <f>'1.) MJV_ITP_3. fejezet'!C6:D6</f>
        <v xml:space="preserve">Kecskemét Megyei Jogú Város </v>
      </c>
      <c r="D3" s="296"/>
      <c r="E3" s="112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32.25" customHeight="1" x14ac:dyDescent="0.3">
      <c r="A4" s="20"/>
      <c r="B4" s="111" t="s">
        <v>93</v>
      </c>
      <c r="C4" s="296" t="str">
        <f>'1.) MJV_ITP_3. fejezet'!C7:D7</f>
        <v>Kecskemét Megyei Jogú Város Integrált Területi Programja</v>
      </c>
      <c r="D4" s="296"/>
      <c r="E4" s="112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ht="42" customHeight="1" x14ac:dyDescent="0.3">
      <c r="A5" s="20"/>
      <c r="B5" s="111" t="s">
        <v>130</v>
      </c>
      <c r="C5" s="71">
        <f>'1.) MJV_ITP_3. fejezet'!C8</f>
        <v>23.11</v>
      </c>
      <c r="D5" s="24"/>
      <c r="E5" s="21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8" x14ac:dyDescent="0.3">
      <c r="A6" s="20"/>
      <c r="B6" s="20"/>
      <c r="C6" s="11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18.75" customHeight="1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62.25" customHeight="1" x14ac:dyDescent="0.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x14ac:dyDescent="0.3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40.5" customHeigh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78.75" customHeight="1" x14ac:dyDescent="0.3">
      <c r="A11" s="20"/>
      <c r="B11" s="20"/>
      <c r="C11" s="114" t="s">
        <v>131</v>
      </c>
      <c r="D11" s="28" t="s">
        <v>132</v>
      </c>
      <c r="E11" s="28" t="s">
        <v>133</v>
      </c>
      <c r="F11" s="28" t="s">
        <v>134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s="5" customFormat="1" ht="30" customHeight="1" x14ac:dyDescent="0.3">
      <c r="A12" s="115"/>
      <c r="B12" s="115"/>
      <c r="C12" s="116" t="s">
        <v>98</v>
      </c>
      <c r="D12" s="117" t="s">
        <v>135</v>
      </c>
      <c r="E12" s="117">
        <f>SUM(E13:E20)</f>
        <v>6891</v>
      </c>
      <c r="F12" s="130">
        <f>'2.) MJV_ITP_3.fej. folyt.'!E12</f>
        <v>6.891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7" s="5" customFormat="1" x14ac:dyDescent="0.3">
      <c r="A13" s="115"/>
      <c r="B13" s="115"/>
      <c r="C13" s="99"/>
      <c r="D13" s="129" t="s">
        <v>152</v>
      </c>
      <c r="E13" s="128">
        <v>1200</v>
      </c>
      <c r="F13" s="118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7" s="5" customFormat="1" x14ac:dyDescent="0.3">
      <c r="A14" s="115"/>
      <c r="B14" s="115"/>
      <c r="C14" s="99"/>
      <c r="D14" s="129" t="s">
        <v>178</v>
      </c>
      <c r="E14" s="133">
        <v>885</v>
      </c>
      <c r="F14" s="118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7" s="5" customFormat="1" ht="30" customHeight="1" x14ac:dyDescent="0.3">
      <c r="A15" s="115"/>
      <c r="B15" s="115"/>
      <c r="C15" s="99"/>
      <c r="D15" s="128" t="s">
        <v>177</v>
      </c>
      <c r="E15" s="128">
        <v>1450</v>
      </c>
      <c r="F15" s="118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7" s="5" customFormat="1" ht="30" customHeight="1" x14ac:dyDescent="0.3">
      <c r="A16" s="115"/>
      <c r="B16" s="115"/>
      <c r="C16" s="99"/>
      <c r="D16" s="128" t="s">
        <v>206</v>
      </c>
      <c r="E16" s="128">
        <v>282</v>
      </c>
      <c r="F16" s="118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7" s="5" customFormat="1" ht="30" customHeight="1" x14ac:dyDescent="0.3">
      <c r="A17" s="115"/>
      <c r="B17" s="115"/>
      <c r="C17" s="99"/>
      <c r="D17" s="128" t="s">
        <v>150</v>
      </c>
      <c r="E17" s="128">
        <v>368</v>
      </c>
      <c r="F17" s="118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7" s="5" customFormat="1" ht="30" customHeight="1" x14ac:dyDescent="0.3">
      <c r="A18" s="115"/>
      <c r="B18" s="115"/>
      <c r="C18" s="99"/>
      <c r="D18" s="129" t="s">
        <v>153</v>
      </c>
      <c r="E18" s="128">
        <v>293</v>
      </c>
      <c r="F18" s="118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7" s="5" customFormat="1" ht="30" customHeight="1" x14ac:dyDescent="0.3">
      <c r="A19" s="115"/>
      <c r="B19" s="115"/>
      <c r="C19" s="99"/>
      <c r="D19" s="129" t="s">
        <v>205</v>
      </c>
      <c r="E19" s="128">
        <v>1707</v>
      </c>
      <c r="F19" s="118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7" s="5" customFormat="1" ht="30" customHeight="1" x14ac:dyDescent="0.3">
      <c r="A20" s="115"/>
      <c r="B20" s="115"/>
      <c r="C20" s="99"/>
      <c r="D20" s="129" t="s">
        <v>181</v>
      </c>
      <c r="E20" s="128">
        <v>706</v>
      </c>
      <c r="F20" s="118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17" s="5" customFormat="1" ht="30" customHeight="1" x14ac:dyDescent="0.3">
      <c r="A21" s="115"/>
      <c r="B21" s="115"/>
      <c r="C21" s="100" t="s">
        <v>99</v>
      </c>
      <c r="D21" s="117" t="s">
        <v>135</v>
      </c>
      <c r="E21" s="117">
        <f>E22+E23+E24+E25+E26+E27+E28+E29+E30</f>
        <v>2044</v>
      </c>
      <c r="F21" s="130">
        <f>'2.) MJV_ITP_3.fej. folyt.'!F15</f>
        <v>2.044</v>
      </c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7" s="5" customFormat="1" ht="30" customHeight="1" x14ac:dyDescent="0.3">
      <c r="A22" s="115"/>
      <c r="B22" s="115"/>
      <c r="C22" s="100"/>
      <c r="D22" s="129" t="s">
        <v>154</v>
      </c>
      <c r="E22" s="128">
        <v>230</v>
      </c>
      <c r="F22" s="118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7" s="5" customFormat="1" ht="30" customHeight="1" x14ac:dyDescent="0.3">
      <c r="A23" s="115"/>
      <c r="B23" s="115"/>
      <c r="C23" s="100"/>
      <c r="D23" s="129" t="s">
        <v>155</v>
      </c>
      <c r="E23" s="128">
        <v>114</v>
      </c>
      <c r="F23" s="118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7" s="5" customFormat="1" ht="30" customHeight="1" x14ac:dyDescent="0.3">
      <c r="A24" s="115"/>
      <c r="B24" s="115"/>
      <c r="C24" s="100"/>
      <c r="D24" s="129" t="s">
        <v>156</v>
      </c>
      <c r="E24" s="128">
        <v>128</v>
      </c>
      <c r="F24" s="118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7" s="5" customFormat="1" ht="43.5" customHeight="1" x14ac:dyDescent="0.3">
      <c r="A25" s="115"/>
      <c r="B25" s="115"/>
      <c r="C25" s="100"/>
      <c r="D25" s="129" t="s">
        <v>157</v>
      </c>
      <c r="E25" s="128">
        <v>230</v>
      </c>
      <c r="F25" s="118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7" s="5" customFormat="1" ht="30" customHeight="1" x14ac:dyDescent="0.3">
      <c r="A26" s="115"/>
      <c r="B26" s="115"/>
      <c r="C26" s="100"/>
      <c r="D26" s="129" t="s">
        <v>158</v>
      </c>
      <c r="E26" s="128">
        <v>191</v>
      </c>
      <c r="F26" s="118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7" s="5" customFormat="1" ht="30" customHeight="1" x14ac:dyDescent="0.3">
      <c r="A27" s="115"/>
      <c r="B27" s="115"/>
      <c r="C27" s="100"/>
      <c r="D27" s="129" t="s">
        <v>159</v>
      </c>
      <c r="E27" s="128">
        <v>309</v>
      </c>
      <c r="F27" s="118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7" s="5" customFormat="1" ht="30" customHeight="1" x14ac:dyDescent="0.3">
      <c r="A28" s="115"/>
      <c r="B28" s="115"/>
      <c r="C28" s="100"/>
      <c r="D28" s="129" t="s">
        <v>160</v>
      </c>
      <c r="E28" s="128">
        <v>357</v>
      </c>
      <c r="F28" s="118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7" s="5" customFormat="1" ht="30" customHeight="1" x14ac:dyDescent="0.3">
      <c r="A29" s="115"/>
      <c r="B29" s="115"/>
      <c r="C29" s="100"/>
      <c r="D29" s="129" t="s">
        <v>161</v>
      </c>
      <c r="E29" s="128">
        <v>235</v>
      </c>
      <c r="F29" s="118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7" s="5" customFormat="1" ht="30" customHeight="1" x14ac:dyDescent="0.3">
      <c r="A30" s="115"/>
      <c r="B30" s="115"/>
      <c r="C30" s="100"/>
      <c r="D30" s="257" t="s">
        <v>204</v>
      </c>
      <c r="E30" s="258">
        <v>250</v>
      </c>
      <c r="F30" s="118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7" s="5" customFormat="1" ht="30" customHeight="1" x14ac:dyDescent="0.3">
      <c r="A31" s="115"/>
      <c r="B31" s="115"/>
      <c r="C31" s="100" t="s">
        <v>100</v>
      </c>
      <c r="D31" s="117" t="s">
        <v>135</v>
      </c>
      <c r="E31" s="117">
        <f>E32+E33+E34+E35</f>
        <v>4301</v>
      </c>
      <c r="F31" s="130">
        <f>'2.) MJV_ITP_3.fej. folyt.'!G15</f>
        <v>4.3010000000000002</v>
      </c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7" s="5" customFormat="1" ht="28.8" x14ac:dyDescent="0.3">
      <c r="A32" s="115"/>
      <c r="B32" s="115"/>
      <c r="C32" s="100"/>
      <c r="D32" s="129" t="s">
        <v>207</v>
      </c>
      <c r="E32" s="128">
        <v>1611</v>
      </c>
      <c r="F32" s="118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s="5" customFormat="1" ht="32.25" customHeight="1" x14ac:dyDescent="0.3">
      <c r="A33" s="115"/>
      <c r="B33" s="115"/>
      <c r="C33" s="100"/>
      <c r="D33" s="144" t="s">
        <v>182</v>
      </c>
      <c r="E33" s="128">
        <v>1300</v>
      </c>
      <c r="F33" s="118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1:17" s="5" customFormat="1" x14ac:dyDescent="0.3">
      <c r="A34" s="115"/>
      <c r="B34" s="115"/>
      <c r="C34" s="100"/>
      <c r="D34" s="129" t="s">
        <v>179</v>
      </c>
      <c r="E34" s="128">
        <v>800</v>
      </c>
      <c r="F34" s="118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1:17" s="5" customFormat="1" ht="32.25" customHeight="1" x14ac:dyDescent="0.3">
      <c r="A35" s="115"/>
      <c r="B35" s="115"/>
      <c r="C35" s="100"/>
      <c r="D35" s="136" t="s">
        <v>176</v>
      </c>
      <c r="E35" s="128">
        <v>590</v>
      </c>
      <c r="F35" s="118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</row>
    <row r="36" spans="1:17" s="5" customFormat="1" ht="30" customHeight="1" x14ac:dyDescent="0.3">
      <c r="A36" s="115"/>
      <c r="B36" s="115"/>
      <c r="C36" s="100" t="s">
        <v>101</v>
      </c>
      <c r="D36" s="117" t="s">
        <v>136</v>
      </c>
      <c r="E36" s="117">
        <f>SUM(E37:E41)</f>
        <v>2057</v>
      </c>
      <c r="F36" s="130">
        <f>'2.) MJV_ITP_3.fej. folyt.'!H15</f>
        <v>2.0569999999999999</v>
      </c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1:17" s="5" customFormat="1" ht="48" customHeight="1" x14ac:dyDescent="0.3">
      <c r="A37" s="115"/>
      <c r="B37" s="115"/>
      <c r="C37" s="100"/>
      <c r="D37" s="129" t="s">
        <v>162</v>
      </c>
      <c r="E37" s="128">
        <v>52</v>
      </c>
      <c r="F37" s="118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</row>
    <row r="38" spans="1:17" s="5" customFormat="1" x14ac:dyDescent="0.3">
      <c r="A38" s="115"/>
      <c r="B38" s="115"/>
      <c r="C38" s="100"/>
      <c r="D38" s="129" t="s">
        <v>208</v>
      </c>
      <c r="E38" s="128">
        <v>1205</v>
      </c>
      <c r="F38" s="118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</row>
    <row r="39" spans="1:17" s="5" customFormat="1" x14ac:dyDescent="0.3">
      <c r="A39" s="115"/>
      <c r="B39" s="115"/>
      <c r="C39" s="100"/>
      <c r="D39" s="129" t="s">
        <v>163</v>
      </c>
      <c r="E39" s="128">
        <v>97</v>
      </c>
      <c r="F39" s="118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</row>
    <row r="40" spans="1:17" s="5" customFormat="1" ht="28.8" x14ac:dyDescent="0.3">
      <c r="A40" s="115"/>
      <c r="B40" s="115"/>
      <c r="C40" s="100"/>
      <c r="D40" s="129" t="s">
        <v>180</v>
      </c>
      <c r="E40" s="128">
        <v>200</v>
      </c>
      <c r="F40" s="118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</row>
    <row r="41" spans="1:17" s="5" customFormat="1" x14ac:dyDescent="0.3">
      <c r="A41" s="115"/>
      <c r="B41" s="115"/>
      <c r="C41" s="100"/>
      <c r="D41" s="129" t="s">
        <v>209</v>
      </c>
      <c r="E41" s="128">
        <v>503</v>
      </c>
      <c r="F41" s="118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1:17" s="5" customFormat="1" ht="30" customHeight="1" x14ac:dyDescent="0.3">
      <c r="A42" s="115"/>
      <c r="B42" s="115"/>
      <c r="C42" s="100" t="s">
        <v>102</v>
      </c>
      <c r="D42" s="117" t="s">
        <v>135</v>
      </c>
      <c r="E42" s="117">
        <f>SUM(E43:E63)</f>
        <v>3658</v>
      </c>
      <c r="F42" s="130">
        <f>'2.) MJV_ITP_3.fej. folyt.'!I15</f>
        <v>3.6579999999999999</v>
      </c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1:17" s="5" customFormat="1" ht="28.8" x14ac:dyDescent="0.3">
      <c r="A43" s="115"/>
      <c r="B43" s="115"/>
      <c r="C43" s="100"/>
      <c r="D43" s="129" t="s">
        <v>164</v>
      </c>
      <c r="E43" s="128">
        <v>221</v>
      </c>
      <c r="F43" s="118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1:17" s="5" customFormat="1" ht="28.8" x14ac:dyDescent="0.3">
      <c r="A44" s="115"/>
      <c r="B44" s="115"/>
      <c r="C44" s="100"/>
      <c r="D44" s="129" t="s">
        <v>165</v>
      </c>
      <c r="E44" s="128">
        <v>291</v>
      </c>
      <c r="F44" s="118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</row>
    <row r="45" spans="1:17" s="5" customFormat="1" ht="28.8" x14ac:dyDescent="0.3">
      <c r="A45" s="115"/>
      <c r="B45" s="115"/>
      <c r="C45" s="100"/>
      <c r="D45" s="129" t="s">
        <v>166</v>
      </c>
      <c r="E45" s="128">
        <v>84</v>
      </c>
      <c r="F45" s="118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</row>
    <row r="46" spans="1:17" s="5" customFormat="1" x14ac:dyDescent="0.3">
      <c r="A46" s="115"/>
      <c r="B46" s="115"/>
      <c r="C46" s="100"/>
      <c r="D46" s="129" t="s">
        <v>151</v>
      </c>
      <c r="E46" s="128">
        <v>240</v>
      </c>
      <c r="F46" s="118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</row>
    <row r="47" spans="1:17" s="5" customFormat="1" ht="28.8" x14ac:dyDescent="0.3">
      <c r="A47" s="115"/>
      <c r="B47" s="115"/>
      <c r="C47" s="100"/>
      <c r="D47" s="129" t="s">
        <v>167</v>
      </c>
      <c r="E47" s="128">
        <v>161</v>
      </c>
      <c r="F47" s="118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</row>
    <row r="48" spans="1:17" s="5" customFormat="1" x14ac:dyDescent="0.3">
      <c r="A48" s="115"/>
      <c r="B48" s="115"/>
      <c r="C48" s="100"/>
      <c r="D48" s="129" t="s">
        <v>168</v>
      </c>
      <c r="E48" s="128">
        <v>303</v>
      </c>
      <c r="F48" s="118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1:17" s="5" customFormat="1" ht="28.8" x14ac:dyDescent="0.3">
      <c r="A49" s="115"/>
      <c r="B49" s="115"/>
      <c r="C49" s="100"/>
      <c r="D49" s="129" t="s">
        <v>169</v>
      </c>
      <c r="E49" s="128">
        <v>300</v>
      </c>
      <c r="F49" s="118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1:17" s="5" customFormat="1" x14ac:dyDescent="0.3">
      <c r="A50" s="115"/>
      <c r="B50" s="115"/>
      <c r="C50" s="100"/>
      <c r="D50" s="129" t="s">
        <v>145</v>
      </c>
      <c r="E50" s="128">
        <v>464</v>
      </c>
      <c r="F50" s="118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1:17" s="5" customFormat="1" x14ac:dyDescent="0.3">
      <c r="A51" s="115"/>
      <c r="B51" s="115"/>
      <c r="C51" s="100"/>
      <c r="D51" s="129" t="s">
        <v>170</v>
      </c>
      <c r="E51" s="128">
        <v>292</v>
      </c>
      <c r="F51" s="118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1:17" s="5" customFormat="1" x14ac:dyDescent="0.3">
      <c r="A52" s="115"/>
      <c r="B52" s="115"/>
      <c r="C52" s="100"/>
      <c r="D52" s="129" t="s">
        <v>171</v>
      </c>
      <c r="E52" s="128">
        <v>302</v>
      </c>
      <c r="F52" s="118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1:17" s="5" customFormat="1" x14ac:dyDescent="0.3">
      <c r="A53" s="115"/>
      <c r="B53" s="115"/>
      <c r="C53" s="100"/>
      <c r="D53" s="144" t="s">
        <v>183</v>
      </c>
      <c r="E53" s="145">
        <v>102</v>
      </c>
      <c r="F53" s="118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1:17" s="5" customFormat="1" x14ac:dyDescent="0.3">
      <c r="A54" s="115"/>
      <c r="B54" s="115"/>
      <c r="C54" s="100"/>
      <c r="D54" s="144" t="s">
        <v>184</v>
      </c>
      <c r="E54" s="145">
        <v>73</v>
      </c>
      <c r="F54" s="118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1:17" s="5" customFormat="1" x14ac:dyDescent="0.3">
      <c r="A55" s="115"/>
      <c r="B55" s="115"/>
      <c r="C55" s="100"/>
      <c r="D55" s="144" t="s">
        <v>185</v>
      </c>
      <c r="E55" s="145">
        <v>76</v>
      </c>
      <c r="F55" s="118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1:17" s="5" customFormat="1" x14ac:dyDescent="0.3">
      <c r="A56" s="115"/>
      <c r="B56" s="115"/>
      <c r="C56" s="100"/>
      <c r="D56" s="144" t="s">
        <v>186</v>
      </c>
      <c r="E56" s="145">
        <v>57</v>
      </c>
      <c r="F56" s="118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1:17" s="5" customFormat="1" x14ac:dyDescent="0.3">
      <c r="A57" s="115"/>
      <c r="B57" s="115"/>
      <c r="C57" s="100"/>
      <c r="D57" s="144" t="s">
        <v>187</v>
      </c>
      <c r="E57" s="145">
        <v>63</v>
      </c>
      <c r="F57" s="118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1:17" s="5" customFormat="1" x14ac:dyDescent="0.3">
      <c r="A58" s="115"/>
      <c r="B58" s="115"/>
      <c r="C58" s="100"/>
      <c r="D58" s="144" t="s">
        <v>188</v>
      </c>
      <c r="E58" s="145">
        <v>82</v>
      </c>
      <c r="F58" s="118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1:17" s="5" customFormat="1" x14ac:dyDescent="0.3">
      <c r="A59" s="115"/>
      <c r="B59" s="115"/>
      <c r="C59" s="100"/>
      <c r="D59" s="144" t="s">
        <v>189</v>
      </c>
      <c r="E59" s="145">
        <v>92</v>
      </c>
      <c r="F59" s="118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1:17" s="5" customFormat="1" x14ac:dyDescent="0.3">
      <c r="A60" s="115"/>
      <c r="B60" s="115"/>
      <c r="C60" s="100"/>
      <c r="D60" s="144" t="s">
        <v>190</v>
      </c>
      <c r="E60" s="145">
        <v>153</v>
      </c>
      <c r="F60" s="118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1:17" s="5" customFormat="1" x14ac:dyDescent="0.3">
      <c r="A61" s="115"/>
      <c r="B61" s="115"/>
      <c r="C61" s="100"/>
      <c r="D61" s="144" t="s">
        <v>191</v>
      </c>
      <c r="E61" s="145">
        <v>55</v>
      </c>
      <c r="F61" s="118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1:17" s="5" customFormat="1" x14ac:dyDescent="0.3">
      <c r="A62" s="115"/>
      <c r="B62" s="115"/>
      <c r="C62" s="100"/>
      <c r="D62" s="144" t="s">
        <v>192</v>
      </c>
      <c r="E62" s="145">
        <v>110</v>
      </c>
      <c r="F62" s="118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1:17" s="5" customFormat="1" x14ac:dyDescent="0.3">
      <c r="A63" s="115"/>
      <c r="B63" s="115"/>
      <c r="C63" s="100"/>
      <c r="D63" s="144" t="s">
        <v>193</v>
      </c>
      <c r="E63" s="145">
        <v>137</v>
      </c>
      <c r="F63" s="118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1:17" s="5" customFormat="1" ht="30" customHeight="1" x14ac:dyDescent="0.3">
      <c r="A64" s="115"/>
      <c r="B64" s="115"/>
      <c r="C64" s="100" t="s">
        <v>103</v>
      </c>
      <c r="D64" s="117" t="s">
        <v>135</v>
      </c>
      <c r="E64" s="117">
        <f>SUM(E65:E68)</f>
        <v>1249</v>
      </c>
      <c r="F64" s="130">
        <f>'2.) MJV_ITP_3.fej. folyt.'!J15</f>
        <v>1.2490000000000001</v>
      </c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1:17" s="5" customFormat="1" ht="63.75" customHeight="1" x14ac:dyDescent="0.3">
      <c r="A65" s="115"/>
      <c r="B65" s="115"/>
      <c r="C65" s="100"/>
      <c r="D65" s="129" t="s">
        <v>172</v>
      </c>
      <c r="E65" s="128">
        <v>300</v>
      </c>
      <c r="F65" s="118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1:17" s="5" customFormat="1" ht="32.25" customHeight="1" x14ac:dyDescent="0.3">
      <c r="A66" s="115"/>
      <c r="B66" s="115"/>
      <c r="C66" s="100"/>
      <c r="D66" s="129" t="s">
        <v>173</v>
      </c>
      <c r="E66" s="128">
        <v>351</v>
      </c>
      <c r="F66" s="118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1:17" s="5" customFormat="1" ht="48" customHeight="1" x14ac:dyDescent="0.3">
      <c r="A67" s="115"/>
      <c r="B67" s="115"/>
      <c r="C67" s="100"/>
      <c r="D67" s="129" t="s">
        <v>174</v>
      </c>
      <c r="E67" s="128">
        <v>509</v>
      </c>
      <c r="F67" s="118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1:17" s="5" customFormat="1" x14ac:dyDescent="0.3">
      <c r="A68" s="115"/>
      <c r="B68" s="115"/>
      <c r="C68" s="100"/>
      <c r="D68" s="129" t="s">
        <v>175</v>
      </c>
      <c r="E68" s="128">
        <v>89</v>
      </c>
      <c r="F68" s="118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1:17" s="5" customFormat="1" ht="30" customHeight="1" x14ac:dyDescent="0.3">
      <c r="A69" s="115"/>
      <c r="B69" s="115"/>
      <c r="C69" s="100" t="s">
        <v>104</v>
      </c>
      <c r="D69" s="117" t="s">
        <v>135</v>
      </c>
      <c r="E69" s="117">
        <f>E70</f>
        <v>548</v>
      </c>
      <c r="F69" s="130">
        <f>'2.) MJV_ITP_3.fej. folyt.'!K15</f>
        <v>0.54800000000000004</v>
      </c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1:17" s="5" customFormat="1" ht="39.75" customHeight="1" x14ac:dyDescent="0.3">
      <c r="A70" s="115"/>
      <c r="B70" s="115"/>
      <c r="C70" s="100"/>
      <c r="D70" s="129" t="s">
        <v>194</v>
      </c>
      <c r="E70" s="128">
        <v>548</v>
      </c>
      <c r="F70" s="118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1:17" s="5" customFormat="1" ht="30" customHeight="1" x14ac:dyDescent="0.3">
      <c r="A71" s="115"/>
      <c r="B71" s="115"/>
      <c r="C71" s="100" t="s">
        <v>105</v>
      </c>
      <c r="D71" s="117" t="s">
        <v>136</v>
      </c>
      <c r="E71" s="259">
        <f>E72</f>
        <v>1679</v>
      </c>
      <c r="F71" s="260">
        <f>'2.) MJV_ITP_3.fej. folyt.'!L15</f>
        <v>1.679</v>
      </c>
      <c r="G71" s="261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1:17" s="5" customFormat="1" ht="30" customHeight="1" x14ac:dyDescent="0.3">
      <c r="A72" s="115"/>
      <c r="B72" s="115"/>
      <c r="C72" s="100"/>
      <c r="D72" s="128" t="s">
        <v>146</v>
      </c>
      <c r="E72" s="258">
        <f>1929-250</f>
        <v>1679</v>
      </c>
      <c r="F72" s="262"/>
      <c r="G72" s="261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  <row r="73" spans="1:17" s="5" customFormat="1" ht="30" customHeight="1" x14ac:dyDescent="0.3">
      <c r="A73" s="115"/>
      <c r="B73" s="115"/>
      <c r="C73" s="100" t="s">
        <v>106</v>
      </c>
      <c r="D73" s="146" t="s">
        <v>135</v>
      </c>
      <c r="E73" s="117">
        <f>SUM(E74:E75)</f>
        <v>682</v>
      </c>
      <c r="F73" s="130">
        <f>'2.) MJV_ITP_3.fej. folyt.'!M15</f>
        <v>0.68200000000000005</v>
      </c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</row>
    <row r="74" spans="1:17" x14ac:dyDescent="0.3">
      <c r="A74" s="20"/>
      <c r="B74" s="20"/>
      <c r="C74" s="100"/>
      <c r="D74" s="147" t="s">
        <v>195</v>
      </c>
      <c r="E74" s="128">
        <v>165</v>
      </c>
      <c r="F74" s="119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x14ac:dyDescent="0.3">
      <c r="A75" s="20"/>
      <c r="B75" s="20"/>
      <c r="C75" s="100"/>
      <c r="D75" s="147" t="s">
        <v>196</v>
      </c>
      <c r="E75" s="128">
        <v>517</v>
      </c>
      <c r="F75" s="119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x14ac:dyDescent="0.3">
      <c r="A76" s="20"/>
      <c r="B76" s="20"/>
      <c r="C76" s="137"/>
      <c r="D76" s="138"/>
      <c r="E76" s="139"/>
      <c r="F76" s="14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x14ac:dyDescent="0.3">
      <c r="A79" s="20"/>
      <c r="B79" s="20"/>
      <c r="C79" s="20"/>
      <c r="D79" s="20"/>
      <c r="E79" s="135"/>
      <c r="F79" s="135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</sheetData>
  <customSheetViews>
    <customSheetView guid="{3EC4BC88-566B-4AE8-85B7-833253AAA20B}" scale="90" showPageBreaks="1" printArea="1" view="pageBreakPreview" topLeftCell="A10">
      <selection activeCell="I64" sqref="I64"/>
      <rowBreaks count="1" manualBreakCount="1">
        <brk id="40" min="1" max="5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84" orientation="portrait" r:id="rId1"/>
      <headerFooter>
        <oddHeader>&amp;R3.sz. melléklet</oddHeader>
      </headerFooter>
    </customSheetView>
    <customSheetView guid="{95E6316A-0D4D-4A55-8B56-51663424BF3F}" scale="90" showPageBreaks="1" printArea="1" view="pageBreakPreview">
      <selection activeCell="I30" sqref="I30"/>
      <rowBreaks count="1" manualBreakCount="1">
        <brk id="40" min="1" max="5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84" orientation="portrait" r:id="rId2"/>
    </customSheetView>
    <customSheetView guid="{62C41EA3-D24D-4EA1-BE21-50B907CA9012}" scale="90" showPageBreaks="1" printArea="1" view="pageBreakPreview" topLeftCell="A7">
      <selection activeCell="I30" sqref="I30"/>
      <rowBreaks count="1" manualBreakCount="1">
        <brk id="40" min="1" max="5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84" orientation="portrait" r:id="rId3"/>
    </customSheetView>
    <customSheetView guid="{9FCDEDFA-5EFA-4336-9A6B-6B203F01D9BB}" scale="90" showPageBreaks="1" printArea="1" view="pageBreakPreview" topLeftCell="A10">
      <selection activeCell="D19" sqref="D19"/>
      <rowBreaks count="1" manualBreakCount="1">
        <brk id="40" min="1" max="5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84" orientation="portrait" r:id="rId4"/>
      <headerFooter>
        <oddHeader>&amp;R3.sz. melléklet</oddHeader>
      </headerFooter>
    </customSheetView>
    <customSheetView guid="{4AA9EF77-72D7-435C-82D1-B7431EFB6FFD}" scale="90" showPageBreaks="1" printArea="1" view="pageBreakPreview" topLeftCell="A49">
      <selection activeCell="I59" sqref="I59"/>
      <rowBreaks count="1" manualBreakCount="1">
        <brk id="41" min="1" max="5" man="1"/>
      </row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84" orientation="portrait" r:id="rId5"/>
      <headerFooter>
        <oddHeader>&amp;R3.sz. melléklet</oddHeader>
      </headerFooter>
    </customSheetView>
  </customSheetViews>
  <mergeCells count="3">
    <mergeCell ref="C1:D2"/>
    <mergeCell ref="C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portrait" r:id="rId6"/>
  <headerFooter>
    <oddHeader>&amp;R3.sz. melléklet</oddHeader>
  </headerFooter>
  <rowBreaks count="1" manualBreakCount="1">
    <brk id="41" min="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84"/>
  <sheetViews>
    <sheetView showGridLines="0" tabSelected="1" topLeftCell="A5" zoomScale="70" zoomScaleNormal="70" zoomScaleSheetLayoutView="80" workbookViewId="0">
      <selection activeCell="H9" sqref="H9"/>
    </sheetView>
  </sheetViews>
  <sheetFormatPr defaultColWidth="9.109375" defaultRowHeight="14.4" x14ac:dyDescent="0.3"/>
  <cols>
    <col min="1" max="1" width="9.109375" style="148"/>
    <col min="2" max="2" width="26.44140625" style="148" customWidth="1"/>
    <col min="3" max="3" width="39" style="234" customWidth="1"/>
    <col min="4" max="4" width="14.88671875" style="234" bestFit="1" customWidth="1"/>
    <col min="5" max="6" width="14.88671875" style="234" customWidth="1"/>
    <col min="7" max="7" width="16.33203125" style="234" customWidth="1"/>
    <col min="8" max="8" width="13.5546875" style="235" customWidth="1"/>
    <col min="9" max="9" width="16.109375" style="148" customWidth="1"/>
    <col min="10" max="10" width="17.5546875" style="148" customWidth="1"/>
    <col min="11" max="11" width="6.6640625" style="148" customWidth="1"/>
    <col min="12" max="12" width="58" style="148" customWidth="1"/>
    <col min="13" max="13" width="15" style="148" customWidth="1"/>
    <col min="14" max="14" width="16.6640625" style="148" customWidth="1"/>
    <col min="15" max="15" width="16.109375" style="148" customWidth="1"/>
    <col min="16" max="16" width="19.109375" style="148" customWidth="1"/>
    <col min="17" max="18" width="17.44140625" style="148" customWidth="1"/>
    <col min="19" max="19" width="9.109375" style="148"/>
    <col min="20" max="20" width="31" style="148" customWidth="1"/>
    <col min="21" max="16384" width="9.109375" style="148"/>
  </cols>
  <sheetData>
    <row r="1" spans="2:24" ht="176.25" customHeight="1" x14ac:dyDescent="0.3">
      <c r="C1" s="314" t="s">
        <v>198</v>
      </c>
      <c r="D1" s="315"/>
      <c r="E1" s="316"/>
      <c r="F1" s="149"/>
      <c r="G1" s="149"/>
      <c r="H1" s="150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2:24" ht="36" customHeight="1" x14ac:dyDescent="0.3">
      <c r="B2" s="151"/>
      <c r="C2" s="152" t="s">
        <v>52</v>
      </c>
      <c r="D2" s="149"/>
      <c r="E2" s="149"/>
      <c r="F2" s="149"/>
      <c r="G2" s="149"/>
      <c r="H2" s="150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2:24" ht="24.75" customHeight="1" x14ac:dyDescent="0.3">
      <c r="B3" s="151"/>
      <c r="C3" s="153" t="s">
        <v>92</v>
      </c>
      <c r="D3" s="317">
        <f>'1.) MJV_ITP_3. fejezet'!C6:D6</f>
        <v>0</v>
      </c>
      <c r="E3" s="317"/>
      <c r="F3" s="149"/>
      <c r="G3" s="149"/>
      <c r="H3" s="150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2:24" ht="24.75" customHeight="1" x14ac:dyDescent="0.3">
      <c r="B4" s="151"/>
      <c r="C4" s="153" t="s">
        <v>93</v>
      </c>
      <c r="D4" s="317">
        <f>'1.) MJV_ITP_3. fejezet'!C7:D7</f>
        <v>0</v>
      </c>
      <c r="E4" s="317"/>
      <c r="F4" s="149"/>
      <c r="G4" s="149"/>
      <c r="H4" s="150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2:24" ht="34.5" customHeight="1" x14ac:dyDescent="0.3">
      <c r="B5" s="151"/>
      <c r="C5" s="153" t="s">
        <v>96</v>
      </c>
      <c r="D5" s="154">
        <f>'1.) MJV_ITP_3. fejezet'!C8</f>
        <v>23.11</v>
      </c>
      <c r="E5" s="155"/>
      <c r="F5" s="149"/>
      <c r="G5" s="149"/>
      <c r="H5" s="150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2:24" x14ac:dyDescent="0.3">
      <c r="B6" s="151"/>
      <c r="C6" s="149"/>
      <c r="D6" s="149"/>
      <c r="E6" s="149"/>
      <c r="F6" s="149"/>
      <c r="G6" s="149"/>
      <c r="H6" s="150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2:24" ht="17.25" customHeight="1" x14ac:dyDescent="0.3">
      <c r="B7" s="151"/>
      <c r="C7" s="149"/>
      <c r="D7" s="149"/>
      <c r="E7" s="149"/>
      <c r="F7" s="149"/>
      <c r="G7" s="149"/>
      <c r="H7" s="150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2:24" x14ac:dyDescent="0.3">
      <c r="B8" s="151"/>
      <c r="C8" s="149"/>
      <c r="D8" s="149"/>
      <c r="E8" s="149"/>
      <c r="F8" s="156"/>
      <c r="G8" s="149"/>
      <c r="H8" s="150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2:24" ht="25.5" customHeight="1" x14ac:dyDescent="0.3">
      <c r="B9" s="151"/>
      <c r="C9" s="1" t="s">
        <v>50</v>
      </c>
      <c r="D9" s="70">
        <f>'1.) MJV_ITP_3. fejezet'!C8</f>
        <v>23.11</v>
      </c>
      <c r="E9" s="157"/>
      <c r="F9" s="149"/>
      <c r="G9" s="149"/>
      <c r="H9" s="150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2:24" ht="38.25" customHeight="1" x14ac:dyDescent="0.3">
      <c r="B10" s="151"/>
      <c r="C10" s="1" t="s">
        <v>97</v>
      </c>
      <c r="D10" s="70">
        <f>'1.) MJV_ITP_3. fejezet'!L14</f>
        <v>387.04100000000005</v>
      </c>
      <c r="E10" s="157"/>
      <c r="F10" s="149"/>
      <c r="G10" s="149"/>
      <c r="H10" s="150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1" spans="2:24" ht="22.5" customHeight="1" x14ac:dyDescent="0.3">
      <c r="B11" s="151"/>
      <c r="C11" s="1" t="s">
        <v>49</v>
      </c>
      <c r="D11" s="2">
        <f>D9/D10</f>
        <v>5.9709436467971083E-2</v>
      </c>
      <c r="E11" s="158"/>
      <c r="F11" s="159"/>
      <c r="G11" s="159"/>
      <c r="H11" s="160"/>
      <c r="I11" s="16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2:24" ht="22.5" customHeight="1" x14ac:dyDescent="0.3">
      <c r="B12" s="151"/>
      <c r="C12" s="68"/>
      <c r="D12" s="69"/>
      <c r="E12" s="158"/>
      <c r="F12" s="159"/>
      <c r="G12" s="159"/>
      <c r="H12" s="160"/>
      <c r="I12" s="16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</row>
    <row r="13" spans="2:24" ht="22.5" customHeight="1" thickBot="1" x14ac:dyDescent="0.35">
      <c r="B13" s="151"/>
      <c r="C13" s="68"/>
      <c r="D13" s="69"/>
      <c r="E13" s="158"/>
      <c r="F13" s="159"/>
      <c r="G13" s="159"/>
      <c r="H13" s="160"/>
      <c r="I13" s="16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</row>
    <row r="14" spans="2:24" ht="43.8" thickBot="1" x14ac:dyDescent="0.35">
      <c r="B14" s="162" t="s">
        <v>84</v>
      </c>
      <c r="C14" s="163" t="s">
        <v>4</v>
      </c>
      <c r="D14" s="164" t="s">
        <v>5</v>
      </c>
      <c r="E14" s="165" t="s">
        <v>82</v>
      </c>
      <c r="F14" s="166" t="s">
        <v>81</v>
      </c>
      <c r="G14" s="167" t="s">
        <v>140</v>
      </c>
      <c r="H14" s="168" t="s">
        <v>6</v>
      </c>
      <c r="I14" s="166" t="s">
        <v>83</v>
      </c>
      <c r="J14" s="167" t="s">
        <v>141</v>
      </c>
      <c r="K14" s="297"/>
      <c r="L14" s="169" t="s">
        <v>71</v>
      </c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2:24" ht="67.5" customHeight="1" x14ac:dyDescent="0.3">
      <c r="B15" s="304" t="s">
        <v>137</v>
      </c>
      <c r="C15" s="170" t="s">
        <v>11</v>
      </c>
      <c r="D15" s="171" t="s">
        <v>12</v>
      </c>
      <c r="E15" s="172">
        <v>150</v>
      </c>
      <c r="F15" s="173">
        <f>ROUNDUP(E15*('1.) MJV_ITP_3. fejezet'!C16/'1.) MJV_ITP_3. fejezet'!C14),2)</f>
        <v>8.9599999999999991</v>
      </c>
      <c r="G15" s="174">
        <v>8.9600000000000009</v>
      </c>
      <c r="H15" s="175">
        <v>749</v>
      </c>
      <c r="I15" s="176">
        <f>ROUNDUP(H15*('1.) MJV_ITP_3. fejezet'!C16/'1.) MJV_ITP_3. fejezet'!C14),2)</f>
        <v>44.72</v>
      </c>
      <c r="J15" s="177">
        <v>45</v>
      </c>
      <c r="K15" s="298"/>
      <c r="L15" s="178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</row>
    <row r="16" spans="2:24" ht="28.8" x14ac:dyDescent="0.3">
      <c r="B16" s="305"/>
      <c r="C16" s="179" t="s">
        <v>16</v>
      </c>
      <c r="D16" s="180" t="s">
        <v>17</v>
      </c>
      <c r="E16" s="120">
        <v>28</v>
      </c>
      <c r="F16" s="181">
        <f>ROUNDUP(E16*('1.) MJV_ITP_3. fejezet'!C16/'1.) MJV_ITP_3. fejezet'!C14),2)</f>
        <v>1.68</v>
      </c>
      <c r="G16" s="182">
        <v>1.68</v>
      </c>
      <c r="H16" s="183">
        <v>99</v>
      </c>
      <c r="I16" s="184">
        <v>5.91</v>
      </c>
      <c r="J16" s="185">
        <v>5.91</v>
      </c>
      <c r="K16" s="298"/>
      <c r="L16" s="186" t="s">
        <v>197</v>
      </c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</row>
    <row r="17" spans="1:24" ht="44.25" customHeight="1" x14ac:dyDescent="0.3">
      <c r="B17" s="305"/>
      <c r="C17" s="179" t="s">
        <v>18</v>
      </c>
      <c r="D17" s="180" t="s">
        <v>8</v>
      </c>
      <c r="E17" s="120">
        <v>1050</v>
      </c>
      <c r="F17" s="187">
        <v>56</v>
      </c>
      <c r="G17" s="188">
        <v>63</v>
      </c>
      <c r="H17" s="183">
        <v>5250</v>
      </c>
      <c r="I17" s="189">
        <v>278</v>
      </c>
      <c r="J17" s="190">
        <v>314</v>
      </c>
      <c r="K17" s="298"/>
      <c r="L17" s="178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</row>
    <row r="18" spans="1:24" ht="28.8" x14ac:dyDescent="0.3">
      <c r="B18" s="305"/>
      <c r="C18" s="179" t="s">
        <v>19</v>
      </c>
      <c r="D18" s="180" t="s">
        <v>20</v>
      </c>
      <c r="E18" s="120">
        <v>142000</v>
      </c>
      <c r="F18" s="181">
        <f>ROUNDUP(E18*('1.) MJV_ITP_3. fejezet'!E16/'1.) MJV_ITP_3. fejezet'!E14),2)</f>
        <v>8479</v>
      </c>
      <c r="G18" s="182">
        <v>8479</v>
      </c>
      <c r="H18" s="183">
        <v>710000</v>
      </c>
      <c r="I18" s="184">
        <f>ROUNDUP(H18*('1.) MJV_ITP_3. fejezet'!E16/'1.) MJV_ITP_3. fejezet'!E14),2)</f>
        <v>42394.98</v>
      </c>
      <c r="J18" s="185">
        <v>42394</v>
      </c>
      <c r="K18" s="298"/>
      <c r="L18" s="178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</row>
    <row r="19" spans="1:24" ht="28.8" x14ac:dyDescent="0.3">
      <c r="B19" s="305"/>
      <c r="C19" s="179" t="s">
        <v>30</v>
      </c>
      <c r="D19" s="180" t="s">
        <v>17</v>
      </c>
      <c r="E19" s="120">
        <v>67</v>
      </c>
      <c r="F19" s="181">
        <f>ROUNDUP(E19*('1.) MJV_ITP_3. fejezet'!F16/'1.) MJV_ITP_3. fejezet'!F14),2)</f>
        <v>4</v>
      </c>
      <c r="G19" s="182">
        <v>4</v>
      </c>
      <c r="H19" s="183">
        <v>334</v>
      </c>
      <c r="I19" s="184">
        <f>ROUNDUP(H19*('1.) MJV_ITP_3. fejezet'!F16/'1.) MJV_ITP_3. fejezet'!F14),2)</f>
        <v>19.950000000000003</v>
      </c>
      <c r="J19" s="185">
        <v>20</v>
      </c>
      <c r="K19" s="298"/>
      <c r="L19" s="178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</row>
    <row r="20" spans="1:24" ht="64.5" customHeight="1" x14ac:dyDescent="0.3">
      <c r="B20" s="305"/>
      <c r="C20" s="179" t="s">
        <v>35</v>
      </c>
      <c r="D20" s="180" t="s">
        <v>199</v>
      </c>
      <c r="E20" s="120">
        <v>10786.99</v>
      </c>
      <c r="F20" s="181">
        <v>624.11</v>
      </c>
      <c r="G20" s="182">
        <v>624.11</v>
      </c>
      <c r="H20" s="183">
        <v>49379</v>
      </c>
      <c r="I20" s="184">
        <v>3121</v>
      </c>
      <c r="J20" s="185">
        <v>3121</v>
      </c>
      <c r="K20" s="298"/>
      <c r="L20" s="186" t="s">
        <v>197</v>
      </c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</row>
    <row r="21" spans="1:24" ht="72" x14ac:dyDescent="0.3">
      <c r="B21" s="305"/>
      <c r="C21" s="179" t="s">
        <v>40</v>
      </c>
      <c r="D21" s="180" t="s">
        <v>8</v>
      </c>
      <c r="E21" s="120">
        <v>108</v>
      </c>
      <c r="F21" s="187">
        <f>ROUNDUP(E21*('1.) MJV_ITP_3. fejezet'!H16/'1.) MJV_ITP_3. fejezet'!H14),0)</f>
        <v>7</v>
      </c>
      <c r="G21" s="188">
        <v>7</v>
      </c>
      <c r="H21" s="183">
        <v>540</v>
      </c>
      <c r="I21" s="189">
        <f>ROUNDUP(H21*('1.) MJV_ITP_3. fejezet'!H16/'1.) MJV_ITP_3. fejezet'!H14), 0)</f>
        <v>33</v>
      </c>
      <c r="J21" s="190">
        <v>33</v>
      </c>
      <c r="K21" s="298"/>
      <c r="L21" s="178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</row>
    <row r="22" spans="1:24" x14ac:dyDescent="0.3">
      <c r="B22" s="305"/>
      <c r="C22" s="179" t="s">
        <v>43</v>
      </c>
      <c r="D22" s="180" t="s">
        <v>44</v>
      </c>
      <c r="E22" s="120">
        <v>92</v>
      </c>
      <c r="F22" s="187">
        <f>ROUNDUP(E22*('1.) MJV_ITP_3. fejezet'!I16/'1.) MJV_ITP_3. fejezet'!I14),0)</f>
        <v>6</v>
      </c>
      <c r="G22" s="188">
        <v>6</v>
      </c>
      <c r="H22" s="183">
        <v>459</v>
      </c>
      <c r="I22" s="189">
        <f>ROUNDUP(H22*('1.) MJV_ITP_3. fejezet'!I16/'1.) MJV_ITP_3. fejezet'!I14),0)</f>
        <v>28</v>
      </c>
      <c r="J22" s="190">
        <v>28</v>
      </c>
      <c r="K22" s="298"/>
      <c r="L22" s="178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</row>
    <row r="23" spans="1:24" ht="94.5" customHeight="1" thickBot="1" x14ac:dyDescent="0.35">
      <c r="A23" s="148">
        <v>2</v>
      </c>
      <c r="B23" s="305"/>
      <c r="C23" s="179" t="s">
        <v>47</v>
      </c>
      <c r="D23" s="180" t="s">
        <v>45</v>
      </c>
      <c r="E23" s="242">
        <v>3891</v>
      </c>
      <c r="F23" s="254">
        <f>ROUNDUP(E23*('1.) MJV_ITP_3. fejezet'!J16/'1.) MJV_ITP_3. fejezet'!J14),0)</f>
        <v>230</v>
      </c>
      <c r="G23" s="188">
        <v>230</v>
      </c>
      <c r="H23" s="243">
        <v>19454</v>
      </c>
      <c r="I23" s="255">
        <f>ROUNDUP(H23*('1.) MJV_ITP_3. fejezet'!J16/'1.) MJV_ITP_3. fejezet'!J14),0)</f>
        <v>1149</v>
      </c>
      <c r="J23" s="190">
        <v>1149</v>
      </c>
      <c r="K23" s="298"/>
      <c r="L23" s="244" t="s">
        <v>197</v>
      </c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</row>
    <row r="24" spans="1:24" ht="94.5" customHeight="1" thickBot="1" x14ac:dyDescent="0.35">
      <c r="B24" s="306"/>
      <c r="C24" s="191" t="s">
        <v>87</v>
      </c>
      <c r="D24" s="192" t="s">
        <v>45</v>
      </c>
      <c r="E24" s="193">
        <v>82600</v>
      </c>
      <c r="F24" s="194">
        <f>ROUNDUP(E24*('1.) MJV_ITP_3. fejezet'!K16/'1.) MJV_ITP_3. fejezet'!K14),0)</f>
        <v>4936</v>
      </c>
      <c r="G24" s="195">
        <v>4936</v>
      </c>
      <c r="H24" s="196">
        <v>413000</v>
      </c>
      <c r="I24" s="197">
        <f>ROUNDUP(H24*('1.) MJV_ITP_3. fejezet'!K16/'1.) MJV_ITP_3. fejezet'!K14),0)</f>
        <v>24676</v>
      </c>
      <c r="J24" s="198">
        <v>24676</v>
      </c>
      <c r="K24" s="299"/>
      <c r="L24" s="199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</row>
    <row r="25" spans="1:24" ht="41.25" customHeight="1" x14ac:dyDescent="0.3">
      <c r="A25" s="200"/>
      <c r="B25" s="65"/>
      <c r="C25" s="65"/>
      <c r="D25" s="65"/>
      <c r="E25" s="65"/>
      <c r="F25" s="201"/>
      <c r="G25" s="201"/>
      <c r="H25" s="65"/>
      <c r="I25" s="202"/>
      <c r="J25" s="202"/>
      <c r="K25" s="203"/>
      <c r="L25" s="204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</row>
    <row r="26" spans="1:24" ht="35.25" customHeight="1" x14ac:dyDescent="0.3">
      <c r="A26" s="318" t="s">
        <v>90</v>
      </c>
      <c r="B26" s="318"/>
      <c r="C26" s="318"/>
      <c r="D26" s="318"/>
      <c r="E26" s="318"/>
      <c r="F26" s="318"/>
      <c r="G26" s="318"/>
      <c r="H26" s="318"/>
      <c r="I26" s="318"/>
      <c r="J26" s="318"/>
      <c r="K26" s="80"/>
      <c r="L26" s="80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</row>
    <row r="27" spans="1:24" ht="35.25" customHeight="1" x14ac:dyDescent="0.3">
      <c r="B27" s="151"/>
      <c r="C27" s="149"/>
      <c r="D27" s="149"/>
      <c r="E27" s="149"/>
      <c r="F27" s="149"/>
      <c r="G27" s="149"/>
      <c r="H27" s="150"/>
      <c r="I27" s="151"/>
      <c r="J27" s="151"/>
      <c r="K27" s="151"/>
      <c r="L27" s="149"/>
      <c r="M27" s="151"/>
      <c r="N27" s="149"/>
      <c r="O27" s="149"/>
      <c r="P27" s="149"/>
      <c r="Q27" s="151"/>
      <c r="R27" s="151"/>
      <c r="S27" s="151"/>
      <c r="T27" s="151"/>
      <c r="U27" s="151"/>
      <c r="V27" s="151"/>
      <c r="W27" s="151"/>
      <c r="X27" s="151"/>
    </row>
    <row r="28" spans="1:24" s="205" customFormat="1" ht="113.25" customHeight="1" x14ac:dyDescent="0.3">
      <c r="B28" s="206" t="s">
        <v>3</v>
      </c>
      <c r="C28" s="207" t="s">
        <v>4</v>
      </c>
      <c r="D28" s="207" t="s">
        <v>5</v>
      </c>
      <c r="E28" s="207" t="s">
        <v>70</v>
      </c>
      <c r="F28" s="207" t="s">
        <v>82</v>
      </c>
      <c r="G28" s="207" t="s">
        <v>81</v>
      </c>
      <c r="H28" s="207" t="s">
        <v>6</v>
      </c>
      <c r="I28" s="207" t="s">
        <v>69</v>
      </c>
      <c r="J28" s="207" t="s">
        <v>83</v>
      </c>
      <c r="K28" s="208"/>
      <c r="L28" s="208"/>
      <c r="M28" s="208"/>
      <c r="N28" s="208"/>
      <c r="O28" s="208"/>
      <c r="P28" s="208"/>
      <c r="Q28" s="208"/>
      <c r="R28" s="208"/>
      <c r="S28" s="209"/>
      <c r="T28" s="208"/>
      <c r="U28" s="210"/>
      <c r="V28" s="211"/>
      <c r="W28" s="211"/>
      <c r="X28" s="211"/>
    </row>
    <row r="29" spans="1:24" s="205" customFormat="1" ht="48.75" customHeight="1" x14ac:dyDescent="0.3">
      <c r="B29" s="311" t="s">
        <v>115</v>
      </c>
      <c r="C29" s="312"/>
      <c r="D29" s="312"/>
      <c r="E29" s="312"/>
      <c r="F29" s="312"/>
      <c r="G29" s="312"/>
      <c r="H29" s="312"/>
      <c r="I29" s="312"/>
      <c r="J29" s="313"/>
      <c r="K29" s="212"/>
      <c r="L29" s="213"/>
      <c r="M29" s="212"/>
      <c r="N29" s="213"/>
      <c r="O29" s="212"/>
      <c r="P29" s="212"/>
      <c r="Q29" s="212"/>
      <c r="R29" s="212"/>
      <c r="S29" s="210"/>
      <c r="T29" s="210"/>
      <c r="U29" s="210"/>
      <c r="V29" s="211"/>
      <c r="W29" s="211"/>
      <c r="X29" s="211"/>
    </row>
    <row r="30" spans="1:24" ht="18" x14ac:dyDescent="0.3">
      <c r="B30" s="300"/>
      <c r="C30" s="19" t="s">
        <v>7</v>
      </c>
      <c r="D30" s="19" t="s">
        <v>8</v>
      </c>
      <c r="E30" s="308">
        <f>'1.) MJV_ITP_3. fejezet'!C16/'1.) MJV_ITP_3. fejezet'!C14</f>
        <v>5.970369086813377E-2</v>
      </c>
      <c r="F30" s="214"/>
      <c r="G30" s="215"/>
      <c r="H30" s="36">
        <v>4422</v>
      </c>
      <c r="I30" s="216">
        <f>ROUNDUP(H30*$D$11,0)</f>
        <v>265</v>
      </c>
      <c r="J30" s="216">
        <v>264</v>
      </c>
      <c r="K30" s="217"/>
      <c r="L30" s="213"/>
      <c r="M30" s="217"/>
      <c r="N30" s="213"/>
      <c r="O30" s="217"/>
      <c r="P30" s="218"/>
      <c r="Q30" s="219"/>
      <c r="R30" s="219"/>
      <c r="S30" s="220"/>
      <c r="T30" s="220"/>
      <c r="U30" s="204"/>
      <c r="V30" s="151"/>
      <c r="W30" s="151"/>
      <c r="X30" s="151"/>
    </row>
    <row r="31" spans="1:24" ht="39.75" customHeight="1" x14ac:dyDescent="0.3">
      <c r="B31" s="301"/>
      <c r="C31" s="19" t="s">
        <v>9</v>
      </c>
      <c r="D31" s="19" t="s">
        <v>8</v>
      </c>
      <c r="E31" s="309"/>
      <c r="F31" s="214"/>
      <c r="G31" s="215"/>
      <c r="H31" s="36">
        <v>22</v>
      </c>
      <c r="I31" s="216">
        <f>ROUNDUP(H31*$D$11,0)</f>
        <v>2</v>
      </c>
      <c r="J31" s="216">
        <v>1</v>
      </c>
      <c r="K31" s="217"/>
      <c r="L31" s="213"/>
      <c r="M31" s="217"/>
      <c r="N31" s="213"/>
      <c r="O31" s="217"/>
      <c r="P31" s="218"/>
      <c r="Q31" s="219"/>
      <c r="R31" s="219"/>
      <c r="S31" s="220"/>
      <c r="T31" s="220"/>
      <c r="U31" s="204"/>
      <c r="V31" s="151"/>
      <c r="W31" s="151"/>
      <c r="X31" s="151"/>
    </row>
    <row r="32" spans="1:24" ht="45.75" customHeight="1" x14ac:dyDescent="0.3">
      <c r="B32" s="301"/>
      <c r="C32" s="19" t="s">
        <v>10</v>
      </c>
      <c r="D32" s="19" t="s">
        <v>8</v>
      </c>
      <c r="E32" s="309"/>
      <c r="F32" s="215"/>
      <c r="G32" s="215"/>
      <c r="H32" s="36">
        <v>4400</v>
      </c>
      <c r="I32" s="216">
        <f>ROUNDUP(H32*$D$11,0)</f>
        <v>263</v>
      </c>
      <c r="J32" s="216">
        <v>263</v>
      </c>
      <c r="K32" s="217"/>
      <c r="L32" s="213"/>
      <c r="M32" s="217"/>
      <c r="N32" s="213"/>
      <c r="O32" s="217"/>
      <c r="P32" s="218"/>
      <c r="Q32" s="219"/>
      <c r="R32" s="219"/>
      <c r="S32" s="220"/>
      <c r="T32" s="220"/>
      <c r="U32" s="204"/>
      <c r="V32" s="151"/>
      <c r="W32" s="151"/>
      <c r="X32" s="151"/>
    </row>
    <row r="33" spans="2:24" ht="35.25" customHeight="1" x14ac:dyDescent="0.3">
      <c r="B33" s="301"/>
      <c r="C33" s="221" t="s">
        <v>11</v>
      </c>
      <c r="D33" s="221" t="s">
        <v>12</v>
      </c>
      <c r="E33" s="309"/>
      <c r="F33" s="221">
        <v>150</v>
      </c>
      <c r="G33" s="221">
        <f>ROUND(F33*E30,2)</f>
        <v>8.9600000000000009</v>
      </c>
      <c r="H33" s="222">
        <v>749</v>
      </c>
      <c r="I33" s="223">
        <f>ROUNDUP(H33*$D$11,2)</f>
        <v>44.73</v>
      </c>
      <c r="J33" s="223">
        <v>45</v>
      </c>
      <c r="K33" s="217"/>
      <c r="L33" s="213"/>
      <c r="M33" s="217"/>
      <c r="N33" s="213"/>
      <c r="O33" s="217"/>
      <c r="P33" s="218"/>
      <c r="Q33" s="219"/>
      <c r="R33" s="219"/>
      <c r="S33" s="220"/>
      <c r="T33" s="220"/>
      <c r="U33" s="204"/>
      <c r="V33" s="151"/>
      <c r="W33" s="151"/>
      <c r="X33" s="151"/>
    </row>
    <row r="34" spans="2:24" ht="37.5" customHeight="1" x14ac:dyDescent="0.3">
      <c r="B34" s="301"/>
      <c r="C34" s="19" t="s">
        <v>13</v>
      </c>
      <c r="D34" s="19" t="s">
        <v>12</v>
      </c>
      <c r="E34" s="309"/>
      <c r="F34" s="215"/>
      <c r="G34" s="215"/>
      <c r="H34" s="36">
        <v>303</v>
      </c>
      <c r="I34" s="223">
        <f>ROUNDUP(H34*$D$11,2)</f>
        <v>18.100000000000001</v>
      </c>
      <c r="J34" s="223">
        <v>18</v>
      </c>
      <c r="K34" s="217"/>
      <c r="L34" s="213"/>
      <c r="M34" s="217"/>
      <c r="N34" s="213"/>
      <c r="O34" s="217"/>
      <c r="P34" s="218"/>
      <c r="Q34" s="219"/>
      <c r="R34" s="219"/>
      <c r="S34" s="220"/>
      <c r="T34" s="220"/>
      <c r="U34" s="204"/>
      <c r="V34" s="151"/>
      <c r="W34" s="151"/>
      <c r="X34" s="151"/>
    </row>
    <row r="35" spans="2:24" ht="57.6" x14ac:dyDescent="0.3">
      <c r="B35" s="301"/>
      <c r="C35" s="19" t="s">
        <v>14</v>
      </c>
      <c r="D35" s="19" t="s">
        <v>15</v>
      </c>
      <c r="E35" s="309"/>
      <c r="F35" s="215"/>
      <c r="G35" s="215"/>
      <c r="H35" s="36">
        <v>500000</v>
      </c>
      <c r="I35" s="216">
        <f>ROUNDUP(H35*$D$11,0)</f>
        <v>29855</v>
      </c>
      <c r="J35" s="216">
        <v>29854</v>
      </c>
      <c r="K35" s="217"/>
      <c r="L35" s="213"/>
      <c r="M35" s="217"/>
      <c r="N35" s="213"/>
      <c r="O35" s="217"/>
      <c r="P35" s="218"/>
      <c r="Q35" s="219"/>
      <c r="R35" s="219"/>
      <c r="S35" s="220"/>
      <c r="T35" s="220"/>
      <c r="U35" s="204"/>
      <c r="V35" s="151"/>
      <c r="W35" s="151"/>
      <c r="X35" s="151"/>
    </row>
    <row r="36" spans="2:24" ht="28.8" x14ac:dyDescent="0.3">
      <c r="B36" s="301"/>
      <c r="C36" s="121" t="s">
        <v>16</v>
      </c>
      <c r="D36" s="121" t="s">
        <v>17</v>
      </c>
      <c r="E36" s="309"/>
      <c r="F36" s="121">
        <v>28</v>
      </c>
      <c r="G36" s="122">
        <f>ROUNDUP(F36*E30,2)</f>
        <v>1.68</v>
      </c>
      <c r="H36" s="224">
        <v>99</v>
      </c>
      <c r="I36" s="225">
        <f>ROUNDUP(H36*$D$11,2)</f>
        <v>5.92</v>
      </c>
      <c r="J36" s="225">
        <v>5.91</v>
      </c>
      <c r="K36" s="217"/>
      <c r="L36" s="213"/>
      <c r="M36" s="217"/>
      <c r="N36" s="213"/>
      <c r="O36" s="217"/>
      <c r="P36" s="218"/>
      <c r="Q36" s="219"/>
      <c r="R36" s="219"/>
      <c r="S36" s="220"/>
      <c r="T36" s="220"/>
      <c r="U36" s="204"/>
      <c r="V36" s="151"/>
      <c r="W36" s="151"/>
      <c r="X36" s="151"/>
    </row>
    <row r="37" spans="2:24" ht="54.75" customHeight="1" x14ac:dyDescent="0.3">
      <c r="B37" s="311" t="s">
        <v>99</v>
      </c>
      <c r="C37" s="312"/>
      <c r="D37" s="312"/>
      <c r="E37" s="312"/>
      <c r="F37" s="312"/>
      <c r="G37" s="312"/>
      <c r="H37" s="312"/>
      <c r="I37" s="312"/>
      <c r="J37" s="313"/>
      <c r="K37" s="217"/>
      <c r="L37" s="213"/>
      <c r="M37" s="217"/>
      <c r="N37" s="213"/>
      <c r="O37" s="217"/>
      <c r="P37" s="218"/>
      <c r="Q37" s="219"/>
      <c r="R37" s="219"/>
      <c r="S37" s="220"/>
      <c r="T37" s="220"/>
      <c r="U37" s="204"/>
      <c r="V37" s="151"/>
      <c r="W37" s="151"/>
      <c r="X37" s="151"/>
    </row>
    <row r="38" spans="2:24" ht="28.8" x14ac:dyDescent="0.3">
      <c r="B38" s="301"/>
      <c r="C38" s="226" t="s">
        <v>18</v>
      </c>
      <c r="D38" s="226" t="s">
        <v>8</v>
      </c>
      <c r="E38" s="319">
        <f>'1.) MJV_ITP_3. fejezet'!D16/'1.) MJV_ITP_3. fejezet'!D14</f>
        <v>6.0275426852643685E-2</v>
      </c>
      <c r="F38" s="226">
        <v>1050</v>
      </c>
      <c r="G38" s="226">
        <f>ROUNDUP(F38*E38,0)</f>
        <v>64</v>
      </c>
      <c r="H38" s="227">
        <v>5250</v>
      </c>
      <c r="I38" s="228">
        <f>ROUNDUP(H38*$D$11,0)</f>
        <v>314</v>
      </c>
      <c r="J38" s="228">
        <v>314</v>
      </c>
      <c r="K38" s="217"/>
      <c r="L38" s="213"/>
      <c r="M38" s="217"/>
      <c r="N38" s="213"/>
      <c r="O38" s="217"/>
      <c r="P38" s="218"/>
      <c r="Q38" s="219"/>
      <c r="R38" s="219"/>
      <c r="S38" s="220"/>
      <c r="T38" s="220"/>
      <c r="U38" s="204"/>
      <c r="V38" s="151"/>
      <c r="W38" s="151"/>
      <c r="X38" s="151"/>
    </row>
    <row r="39" spans="2:24" ht="41.25" customHeight="1" x14ac:dyDescent="0.3">
      <c r="B39" s="301"/>
      <c r="C39" s="19" t="s">
        <v>68</v>
      </c>
      <c r="D39" s="19" t="s">
        <v>8</v>
      </c>
      <c r="E39" s="320"/>
      <c r="F39" s="215"/>
      <c r="G39" s="215"/>
      <c r="H39" s="245">
        <v>5023</v>
      </c>
      <c r="I39" s="216">
        <f>ROUNDUP(H39*$D$11,0)</f>
        <v>300</v>
      </c>
      <c r="J39" s="216">
        <v>254</v>
      </c>
      <c r="K39" s="217"/>
      <c r="L39" s="213"/>
      <c r="M39" s="217"/>
      <c r="N39" s="213"/>
      <c r="O39" s="217"/>
      <c r="P39" s="218"/>
      <c r="Q39" s="219"/>
      <c r="R39" s="219"/>
      <c r="S39" s="220"/>
      <c r="T39" s="220"/>
      <c r="U39" s="204"/>
      <c r="V39" s="151"/>
      <c r="W39" s="151"/>
      <c r="X39" s="151"/>
    </row>
    <row r="40" spans="2:24" ht="42" customHeight="1" x14ac:dyDescent="0.3">
      <c r="B40" s="301"/>
      <c r="C40" s="19" t="s">
        <v>66</v>
      </c>
      <c r="D40" s="19" t="s">
        <v>8</v>
      </c>
      <c r="E40" s="320"/>
      <c r="F40" s="215"/>
      <c r="G40" s="215"/>
      <c r="H40" s="36">
        <v>1500</v>
      </c>
      <c r="I40" s="216">
        <f>ROUNDUP(H40*$D$11,0)</f>
        <v>90</v>
      </c>
      <c r="J40" s="216">
        <v>90</v>
      </c>
      <c r="K40" s="217"/>
      <c r="L40" s="213"/>
      <c r="M40" s="217"/>
      <c r="N40" s="213"/>
      <c r="O40" s="217"/>
      <c r="P40" s="218"/>
      <c r="Q40" s="219"/>
      <c r="R40" s="219"/>
      <c r="S40" s="220"/>
      <c r="T40" s="220"/>
      <c r="U40" s="204"/>
      <c r="V40" s="151"/>
      <c r="W40" s="151"/>
      <c r="X40" s="151"/>
    </row>
    <row r="41" spans="2:24" ht="42" customHeight="1" x14ac:dyDescent="0.3">
      <c r="B41" s="302"/>
      <c r="C41" s="19" t="s">
        <v>67</v>
      </c>
      <c r="D41" s="19" t="s">
        <v>8</v>
      </c>
      <c r="E41" s="320"/>
      <c r="F41" s="215"/>
      <c r="G41" s="215"/>
      <c r="H41" s="36">
        <v>11500</v>
      </c>
      <c r="I41" s="216">
        <f>ROUNDUP(H41*$D$11,0)</f>
        <v>687</v>
      </c>
      <c r="J41" s="216">
        <v>687</v>
      </c>
      <c r="K41" s="217"/>
      <c r="L41" s="213"/>
      <c r="M41" s="217"/>
      <c r="N41" s="213"/>
      <c r="O41" s="217"/>
      <c r="P41" s="218"/>
      <c r="Q41" s="219"/>
      <c r="R41" s="219"/>
      <c r="S41" s="220"/>
      <c r="T41" s="220"/>
      <c r="U41" s="204"/>
      <c r="V41" s="151"/>
      <c r="W41" s="151"/>
      <c r="X41" s="151"/>
    </row>
    <row r="42" spans="2:24" ht="45" customHeight="1" x14ac:dyDescent="0.3">
      <c r="B42" s="311" t="s">
        <v>100</v>
      </c>
      <c r="C42" s="312"/>
      <c r="D42" s="312"/>
      <c r="E42" s="312"/>
      <c r="F42" s="312"/>
      <c r="G42" s="312"/>
      <c r="H42" s="312"/>
      <c r="I42" s="312"/>
      <c r="J42" s="313"/>
      <c r="K42" s="217"/>
      <c r="L42" s="213"/>
      <c r="M42" s="217"/>
      <c r="N42" s="213"/>
      <c r="O42" s="217"/>
      <c r="P42" s="218"/>
      <c r="Q42" s="219"/>
      <c r="R42" s="219"/>
      <c r="S42" s="220"/>
      <c r="T42" s="220"/>
      <c r="U42" s="204"/>
      <c r="V42" s="151"/>
      <c r="W42" s="151"/>
      <c r="X42" s="151"/>
    </row>
    <row r="43" spans="2:24" ht="39" customHeight="1" x14ac:dyDescent="0.3">
      <c r="B43" s="303"/>
      <c r="C43" s="221" t="s">
        <v>19</v>
      </c>
      <c r="D43" s="221" t="s">
        <v>20</v>
      </c>
      <c r="E43" s="308">
        <f>'1.) MJV_ITP_3. fejezet'!E16/'1.) MJV_ITP_3. fejezet'!E14</f>
        <v>5.9711231431348051E-2</v>
      </c>
      <c r="F43" s="221">
        <v>142000</v>
      </c>
      <c r="G43" s="229">
        <f>ROUNDUP(F43*E43,2)</f>
        <v>8479</v>
      </c>
      <c r="H43" s="222">
        <v>710000</v>
      </c>
      <c r="I43" s="223">
        <f>ROUNDUP(H43*$D$11,2)</f>
        <v>42393.700000000004</v>
      </c>
      <c r="J43" s="223">
        <v>42394</v>
      </c>
      <c r="K43" s="217"/>
      <c r="L43" s="213"/>
      <c r="M43" s="217"/>
      <c r="N43" s="213"/>
      <c r="O43" s="217"/>
      <c r="P43" s="218"/>
      <c r="Q43" s="219"/>
      <c r="R43" s="219"/>
      <c r="S43" s="220"/>
      <c r="T43" s="220"/>
      <c r="U43" s="204"/>
      <c r="V43" s="151"/>
      <c r="W43" s="151"/>
      <c r="X43" s="151"/>
    </row>
    <row r="44" spans="2:24" ht="35.25" customHeight="1" x14ac:dyDescent="0.3">
      <c r="B44" s="303"/>
      <c r="C44" s="19" t="s">
        <v>21</v>
      </c>
      <c r="D44" s="19" t="s">
        <v>22</v>
      </c>
      <c r="E44" s="309"/>
      <c r="F44" s="215"/>
      <c r="G44" s="215"/>
      <c r="H44" s="36">
        <v>1900000</v>
      </c>
      <c r="I44" s="216">
        <f>ROUNDUP(H44*$D$11,0)</f>
        <v>113448</v>
      </c>
      <c r="J44" s="216">
        <v>113448</v>
      </c>
      <c r="K44" s="217"/>
      <c r="L44" s="213"/>
      <c r="M44" s="217"/>
      <c r="N44" s="213"/>
      <c r="O44" s="217"/>
      <c r="P44" s="218"/>
      <c r="Q44" s="219"/>
      <c r="R44" s="219"/>
      <c r="S44" s="220"/>
      <c r="T44" s="220"/>
      <c r="U44" s="204"/>
      <c r="V44" s="151"/>
      <c r="W44" s="151"/>
      <c r="X44" s="151"/>
    </row>
    <row r="45" spans="2:24" ht="36" customHeight="1" x14ac:dyDescent="0.3">
      <c r="B45" s="303"/>
      <c r="C45" s="19" t="s">
        <v>23</v>
      </c>
      <c r="D45" s="19" t="s">
        <v>24</v>
      </c>
      <c r="E45" s="309"/>
      <c r="F45" s="215"/>
      <c r="G45" s="215"/>
      <c r="H45" s="36">
        <v>176000</v>
      </c>
      <c r="I45" s="223">
        <f>ROUNDUP(H45*$D$11,2)</f>
        <v>10508.87</v>
      </c>
      <c r="J45" s="223">
        <v>10509</v>
      </c>
      <c r="K45" s="217"/>
      <c r="L45" s="213"/>
      <c r="M45" s="217"/>
      <c r="N45" s="213"/>
      <c r="O45" s="217"/>
      <c r="P45" s="218"/>
      <c r="Q45" s="219"/>
      <c r="R45" s="219"/>
      <c r="S45" s="220"/>
      <c r="T45" s="220"/>
      <c r="U45" s="204"/>
      <c r="V45" s="151"/>
      <c r="W45" s="151"/>
      <c r="X45" s="151"/>
    </row>
    <row r="46" spans="2:24" ht="33.75" customHeight="1" x14ac:dyDescent="0.3">
      <c r="B46" s="303"/>
      <c r="C46" s="19" t="s">
        <v>13</v>
      </c>
      <c r="D46" s="19" t="s">
        <v>12</v>
      </c>
      <c r="E46" s="309"/>
      <c r="F46" s="215"/>
      <c r="G46" s="215"/>
      <c r="H46" s="36">
        <v>19</v>
      </c>
      <c r="I46" s="223">
        <f>ROUNDUP(H46*$D$11,2)</f>
        <v>1.1399999999999999</v>
      </c>
      <c r="J46" s="223">
        <v>1</v>
      </c>
      <c r="K46" s="217"/>
      <c r="L46" s="213"/>
      <c r="M46" s="217"/>
      <c r="N46" s="213"/>
      <c r="O46" s="217"/>
      <c r="P46" s="218"/>
      <c r="Q46" s="219"/>
      <c r="R46" s="219"/>
      <c r="S46" s="220"/>
      <c r="T46" s="220"/>
      <c r="U46" s="204"/>
      <c r="V46" s="151"/>
      <c r="W46" s="151"/>
      <c r="X46" s="151"/>
    </row>
    <row r="47" spans="2:24" ht="59.25" customHeight="1" x14ac:dyDescent="0.3">
      <c r="B47" s="303"/>
      <c r="C47" s="19" t="s">
        <v>25</v>
      </c>
      <c r="D47" s="19" t="s">
        <v>20</v>
      </c>
      <c r="E47" s="309"/>
      <c r="F47" s="215"/>
      <c r="G47" s="215"/>
      <c r="H47" s="36">
        <v>83000</v>
      </c>
      <c r="I47" s="223">
        <f>ROUNDUP(H47*$D$11,2)</f>
        <v>4955.8900000000003</v>
      </c>
      <c r="J47" s="223">
        <v>4956</v>
      </c>
      <c r="K47" s="217"/>
      <c r="L47" s="213"/>
      <c r="M47" s="217"/>
      <c r="N47" s="213"/>
      <c r="O47" s="217"/>
      <c r="P47" s="218"/>
      <c r="Q47" s="219"/>
      <c r="R47" s="219"/>
      <c r="S47" s="220"/>
      <c r="T47" s="220"/>
      <c r="U47" s="204"/>
      <c r="V47" s="151"/>
      <c r="W47" s="151"/>
      <c r="X47" s="151"/>
    </row>
    <row r="48" spans="2:24" ht="39.75" customHeight="1" x14ac:dyDescent="0.3">
      <c r="B48" s="303"/>
      <c r="C48" s="19" t="s">
        <v>26</v>
      </c>
      <c r="D48" s="19" t="s">
        <v>20</v>
      </c>
      <c r="E48" s="310"/>
      <c r="F48" s="215"/>
      <c r="G48" s="215"/>
      <c r="H48" s="36">
        <v>822000</v>
      </c>
      <c r="I48" s="223">
        <f>ROUNDUP(H48*$D$11,2)</f>
        <v>49081.16</v>
      </c>
      <c r="J48" s="223">
        <v>49081</v>
      </c>
      <c r="K48" s="217"/>
      <c r="L48" s="213"/>
      <c r="M48" s="217"/>
      <c r="N48" s="213"/>
      <c r="O48" s="217"/>
      <c r="P48" s="218"/>
      <c r="Q48" s="219"/>
      <c r="R48" s="219"/>
      <c r="S48" s="220"/>
      <c r="T48" s="220"/>
      <c r="U48" s="204"/>
      <c r="V48" s="151"/>
      <c r="W48" s="151"/>
      <c r="X48" s="151"/>
    </row>
    <row r="49" spans="2:24" ht="60" customHeight="1" x14ac:dyDescent="0.3">
      <c r="B49" s="311" t="s">
        <v>101</v>
      </c>
      <c r="C49" s="312"/>
      <c r="D49" s="312"/>
      <c r="E49" s="312"/>
      <c r="F49" s="312"/>
      <c r="G49" s="312"/>
      <c r="H49" s="312"/>
      <c r="I49" s="312"/>
      <c r="J49" s="313"/>
      <c r="K49" s="217"/>
      <c r="L49" s="213"/>
      <c r="M49" s="217"/>
      <c r="N49" s="213"/>
      <c r="O49" s="217"/>
      <c r="P49" s="218"/>
      <c r="Q49" s="219"/>
      <c r="R49" s="219"/>
      <c r="S49" s="220"/>
      <c r="T49" s="220"/>
      <c r="U49" s="204"/>
      <c r="V49" s="151"/>
      <c r="W49" s="151"/>
      <c r="X49" s="151"/>
    </row>
    <row r="50" spans="2:24" ht="48.75" customHeight="1" x14ac:dyDescent="0.3">
      <c r="B50" s="303"/>
      <c r="C50" s="19" t="s">
        <v>27</v>
      </c>
      <c r="D50" s="19" t="s">
        <v>8</v>
      </c>
      <c r="E50" s="308">
        <f>'1.) MJV_ITP_3. fejezet'!F16/'1.) MJV_ITP_3. fejezet'!F14</f>
        <v>5.9701059352778987E-2</v>
      </c>
      <c r="F50" s="215"/>
      <c r="G50" s="215"/>
      <c r="H50" s="36">
        <v>20</v>
      </c>
      <c r="I50" s="216">
        <f>ROUNDUP(H50*$D$11,0)</f>
        <v>2</v>
      </c>
      <c r="J50" s="216">
        <v>1</v>
      </c>
      <c r="K50" s="217"/>
      <c r="L50" s="213"/>
      <c r="M50" s="217"/>
      <c r="N50" s="213"/>
      <c r="O50" s="217"/>
      <c r="P50" s="218"/>
      <c r="Q50" s="219"/>
      <c r="R50" s="219"/>
      <c r="S50" s="220"/>
      <c r="T50" s="220"/>
      <c r="U50" s="204"/>
      <c r="V50" s="151"/>
      <c r="W50" s="151"/>
      <c r="X50" s="151"/>
    </row>
    <row r="51" spans="2:24" ht="40.5" customHeight="1" x14ac:dyDescent="0.3">
      <c r="B51" s="303"/>
      <c r="C51" s="19" t="s">
        <v>28</v>
      </c>
      <c r="D51" s="19" t="s">
        <v>8</v>
      </c>
      <c r="E51" s="309"/>
      <c r="F51" s="215"/>
      <c r="G51" s="215"/>
      <c r="H51" s="36">
        <v>20</v>
      </c>
      <c r="I51" s="216">
        <f>ROUNDUP(H51*$D$11,0)</f>
        <v>2</v>
      </c>
      <c r="J51" s="216">
        <v>1</v>
      </c>
      <c r="K51" s="217"/>
      <c r="L51" s="213"/>
      <c r="M51" s="217"/>
      <c r="N51" s="213"/>
      <c r="O51" s="217"/>
      <c r="P51" s="218"/>
      <c r="Q51" s="219"/>
      <c r="R51" s="219"/>
      <c r="S51" s="220"/>
      <c r="T51" s="220"/>
      <c r="U51" s="204"/>
      <c r="V51" s="151"/>
      <c r="W51" s="151"/>
      <c r="X51" s="151"/>
    </row>
    <row r="52" spans="2:24" ht="39" customHeight="1" x14ac:dyDescent="0.3">
      <c r="B52" s="303"/>
      <c r="C52" s="19" t="s">
        <v>29</v>
      </c>
      <c r="D52" s="19" t="s">
        <v>8</v>
      </c>
      <c r="E52" s="309"/>
      <c r="F52" s="215"/>
      <c r="G52" s="215"/>
      <c r="H52" s="36">
        <v>20</v>
      </c>
      <c r="I52" s="216">
        <f>ROUNDUP(H52*$D$11,0)</f>
        <v>2</v>
      </c>
      <c r="J52" s="216">
        <v>1</v>
      </c>
      <c r="K52" s="217"/>
      <c r="L52" s="213"/>
      <c r="M52" s="217"/>
      <c r="N52" s="213"/>
      <c r="O52" s="217"/>
      <c r="P52" s="218"/>
      <c r="Q52" s="219"/>
      <c r="R52" s="219"/>
      <c r="S52" s="220"/>
      <c r="T52" s="220"/>
      <c r="U52" s="204"/>
      <c r="V52" s="151"/>
      <c r="W52" s="151"/>
      <c r="X52" s="151"/>
    </row>
    <row r="53" spans="2:24" ht="49.5" customHeight="1" x14ac:dyDescent="0.3">
      <c r="B53" s="303"/>
      <c r="C53" s="221" t="s">
        <v>30</v>
      </c>
      <c r="D53" s="221" t="s">
        <v>17</v>
      </c>
      <c r="E53" s="310"/>
      <c r="F53" s="221">
        <v>67</v>
      </c>
      <c r="G53" s="229">
        <f>ROUNDUP(F53*E50,2)</f>
        <v>4</v>
      </c>
      <c r="H53" s="222">
        <v>334</v>
      </c>
      <c r="I53" s="216">
        <f t="shared" ref="I53:I59" si="0">ROUNDUP(H53*$D$11,2)</f>
        <v>19.950000000000003</v>
      </c>
      <c r="J53" s="223">
        <v>20</v>
      </c>
      <c r="K53" s="217"/>
      <c r="L53" s="213"/>
      <c r="M53" s="217"/>
      <c r="N53" s="213"/>
      <c r="O53" s="217"/>
      <c r="P53" s="218"/>
      <c r="Q53" s="219"/>
      <c r="R53" s="219"/>
      <c r="S53" s="220"/>
      <c r="T53" s="220"/>
      <c r="U53" s="204"/>
      <c r="V53" s="151"/>
      <c r="W53" s="151"/>
      <c r="X53" s="151"/>
    </row>
    <row r="54" spans="2:24" ht="49.5" customHeight="1" x14ac:dyDescent="0.3">
      <c r="B54" s="311" t="s">
        <v>102</v>
      </c>
      <c r="C54" s="312"/>
      <c r="D54" s="312"/>
      <c r="E54" s="312"/>
      <c r="F54" s="312"/>
      <c r="G54" s="312"/>
      <c r="H54" s="312"/>
      <c r="I54" s="312"/>
      <c r="J54" s="313"/>
      <c r="K54" s="217"/>
      <c r="L54" s="213"/>
      <c r="M54" s="217"/>
      <c r="N54" s="213"/>
      <c r="O54" s="217"/>
      <c r="P54" s="218"/>
      <c r="Q54" s="219"/>
      <c r="R54" s="219"/>
      <c r="S54" s="220"/>
      <c r="T54" s="220"/>
      <c r="U54" s="204"/>
      <c r="V54" s="151"/>
      <c r="W54" s="151"/>
      <c r="X54" s="151"/>
    </row>
    <row r="55" spans="2:24" ht="39.75" customHeight="1" x14ac:dyDescent="0.3">
      <c r="B55" s="303"/>
      <c r="C55" s="19" t="s">
        <v>31</v>
      </c>
      <c r="D55" s="19" t="s">
        <v>32</v>
      </c>
      <c r="E55" s="308">
        <f>'1.) MJV_ITP_3. fejezet'!G16/'1.) MJV_ITP_3. fejezet'!G14</f>
        <v>5.9701979729398898E-2</v>
      </c>
      <c r="F55" s="215"/>
      <c r="G55" s="215"/>
      <c r="H55" s="36">
        <v>12272078</v>
      </c>
      <c r="I55" s="223">
        <f t="shared" si="0"/>
        <v>732758.87</v>
      </c>
      <c r="J55" s="223">
        <v>732761</v>
      </c>
      <c r="K55" s="217"/>
      <c r="L55" s="213"/>
      <c r="M55" s="217"/>
      <c r="N55" s="213"/>
      <c r="O55" s="217"/>
      <c r="P55" s="218"/>
      <c r="Q55" s="219"/>
      <c r="R55" s="219"/>
      <c r="S55" s="220"/>
      <c r="T55" s="220"/>
      <c r="U55" s="204"/>
      <c r="V55" s="151"/>
      <c r="W55" s="151"/>
      <c r="X55" s="151"/>
    </row>
    <row r="56" spans="2:24" ht="36" customHeight="1" x14ac:dyDescent="0.3">
      <c r="B56" s="303"/>
      <c r="C56" s="19" t="s">
        <v>33</v>
      </c>
      <c r="D56" s="19" t="s">
        <v>34</v>
      </c>
      <c r="E56" s="309"/>
      <c r="F56" s="215"/>
      <c r="G56" s="215"/>
      <c r="H56" s="36">
        <v>160.77000000000001</v>
      </c>
      <c r="I56" s="223">
        <f t="shared" si="0"/>
        <v>9.6</v>
      </c>
      <c r="J56" s="223">
        <v>10</v>
      </c>
      <c r="K56" s="217"/>
      <c r="L56" s="213"/>
      <c r="M56" s="217"/>
      <c r="N56" s="213"/>
      <c r="O56" s="217"/>
      <c r="P56" s="218"/>
      <c r="Q56" s="219"/>
      <c r="R56" s="219"/>
      <c r="S56" s="220"/>
      <c r="T56" s="220"/>
      <c r="U56" s="204"/>
      <c r="V56" s="151"/>
      <c r="W56" s="151"/>
      <c r="X56" s="151"/>
    </row>
    <row r="57" spans="2:24" ht="38.25" customHeight="1" x14ac:dyDescent="0.3">
      <c r="B57" s="303"/>
      <c r="C57" s="221" t="s">
        <v>35</v>
      </c>
      <c r="D57" s="221" t="s">
        <v>199</v>
      </c>
      <c r="E57" s="309"/>
      <c r="F57" s="221">
        <v>10786.99</v>
      </c>
      <c r="G57" s="229">
        <v>624.11</v>
      </c>
      <c r="H57" s="222">
        <v>49379</v>
      </c>
      <c r="I57" s="223">
        <f t="shared" si="0"/>
        <v>2948.4</v>
      </c>
      <c r="J57" s="223">
        <v>3121</v>
      </c>
      <c r="K57" s="217"/>
      <c r="L57" s="213"/>
      <c r="M57" s="217"/>
      <c r="N57" s="213"/>
      <c r="O57" s="217"/>
      <c r="P57" s="218"/>
      <c r="Q57" s="219"/>
      <c r="R57" s="219"/>
      <c r="S57" s="220"/>
      <c r="T57" s="220"/>
      <c r="U57" s="204"/>
      <c r="V57" s="151"/>
      <c r="W57" s="151"/>
      <c r="X57" s="151"/>
    </row>
    <row r="58" spans="2:24" ht="47.25" customHeight="1" x14ac:dyDescent="0.3">
      <c r="B58" s="303"/>
      <c r="C58" s="19" t="s">
        <v>36</v>
      </c>
      <c r="D58" s="19" t="s">
        <v>37</v>
      </c>
      <c r="E58" s="309"/>
      <c r="F58" s="215"/>
      <c r="G58" s="215"/>
      <c r="H58" s="36">
        <v>0.31</v>
      </c>
      <c r="I58" s="223">
        <f t="shared" si="0"/>
        <v>0.02</v>
      </c>
      <c r="J58" s="230">
        <v>1.9E-2</v>
      </c>
      <c r="K58" s="217"/>
      <c r="L58" s="213"/>
      <c r="M58" s="217"/>
      <c r="N58" s="213"/>
      <c r="O58" s="217"/>
      <c r="P58" s="218"/>
      <c r="Q58" s="219"/>
      <c r="R58" s="219"/>
      <c r="S58" s="220"/>
      <c r="T58" s="220"/>
      <c r="U58" s="204"/>
      <c r="V58" s="151"/>
      <c r="W58" s="151"/>
      <c r="X58" s="151"/>
    </row>
    <row r="59" spans="2:24" ht="38.25" customHeight="1" x14ac:dyDescent="0.3">
      <c r="B59" s="303"/>
      <c r="C59" s="19" t="s">
        <v>38</v>
      </c>
      <c r="D59" s="19" t="s">
        <v>37</v>
      </c>
      <c r="E59" s="310"/>
      <c r="F59" s="215"/>
      <c r="G59" s="215"/>
      <c r="H59" s="36">
        <v>1.52</v>
      </c>
      <c r="I59" s="223">
        <f t="shared" si="0"/>
        <v>9.9999999999999992E-2</v>
      </c>
      <c r="J59" s="230">
        <v>9.0999999999999998E-2</v>
      </c>
      <c r="K59" s="217"/>
      <c r="L59" s="213"/>
      <c r="M59" s="217"/>
      <c r="N59" s="213"/>
      <c r="O59" s="217"/>
      <c r="P59" s="218"/>
      <c r="Q59" s="219"/>
      <c r="R59" s="219"/>
      <c r="S59" s="220"/>
      <c r="T59" s="220"/>
      <c r="U59" s="204"/>
      <c r="V59" s="151"/>
      <c r="W59" s="151"/>
      <c r="X59" s="151"/>
    </row>
    <row r="60" spans="2:24" ht="60" customHeight="1" x14ac:dyDescent="0.3">
      <c r="B60" s="311" t="s">
        <v>103</v>
      </c>
      <c r="C60" s="312"/>
      <c r="D60" s="312"/>
      <c r="E60" s="312"/>
      <c r="F60" s="312"/>
      <c r="G60" s="312"/>
      <c r="H60" s="312"/>
      <c r="I60" s="312"/>
      <c r="J60" s="313"/>
      <c r="K60" s="217"/>
      <c r="L60" s="213"/>
      <c r="M60" s="217"/>
      <c r="N60" s="213"/>
      <c r="O60" s="217"/>
      <c r="P60" s="218"/>
      <c r="Q60" s="219"/>
      <c r="R60" s="219"/>
      <c r="S60" s="220"/>
      <c r="T60" s="220"/>
      <c r="U60" s="204"/>
      <c r="V60" s="151"/>
      <c r="W60" s="151"/>
      <c r="X60" s="151"/>
    </row>
    <row r="61" spans="2:24" ht="28.8" x14ac:dyDescent="0.3">
      <c r="B61" s="303"/>
      <c r="C61" s="19" t="s">
        <v>39</v>
      </c>
      <c r="D61" s="19" t="s">
        <v>45</v>
      </c>
      <c r="E61" s="308">
        <f>'1.) MJV_ITP_3. fejezet'!H16/'1.) MJV_ITP_3. fejezet'!H14</f>
        <v>5.9692219460906144E-2</v>
      </c>
      <c r="F61" s="215"/>
      <c r="G61" s="215"/>
      <c r="H61" s="36">
        <v>105000</v>
      </c>
      <c r="I61" s="216">
        <f>ROUNDUP(H61*$D$11,0)</f>
        <v>6270</v>
      </c>
      <c r="J61" s="216">
        <v>6270</v>
      </c>
      <c r="K61" s="217"/>
      <c r="L61" s="213"/>
      <c r="M61" s="217"/>
      <c r="N61" s="213"/>
      <c r="O61" s="217"/>
      <c r="P61" s="218"/>
      <c r="Q61" s="219"/>
      <c r="R61" s="219"/>
      <c r="S61" s="220"/>
      <c r="T61" s="220"/>
      <c r="U61" s="204"/>
      <c r="V61" s="151"/>
      <c r="W61" s="151"/>
      <c r="X61" s="151"/>
    </row>
    <row r="62" spans="2:24" ht="113.25" customHeight="1" x14ac:dyDescent="0.3">
      <c r="B62" s="303"/>
      <c r="C62" s="221" t="s">
        <v>40</v>
      </c>
      <c r="D62" s="221" t="s">
        <v>8</v>
      </c>
      <c r="E62" s="309"/>
      <c r="F62" s="221">
        <v>108</v>
      </c>
      <c r="G62" s="221">
        <f>ROUNDUP(F62*E61,0)</f>
        <v>7</v>
      </c>
      <c r="H62" s="222">
        <v>540</v>
      </c>
      <c r="I62" s="216">
        <f>ROUNDUP(H62*$D$11,0)</f>
        <v>33</v>
      </c>
      <c r="J62" s="216">
        <v>33</v>
      </c>
      <c r="K62" s="217"/>
      <c r="L62" s="213"/>
      <c r="M62" s="217"/>
      <c r="N62" s="213"/>
      <c r="O62" s="217"/>
      <c r="P62" s="218"/>
      <c r="Q62" s="219"/>
      <c r="R62" s="219"/>
      <c r="S62" s="220"/>
      <c r="T62" s="220"/>
      <c r="U62" s="204"/>
      <c r="V62" s="151"/>
      <c r="W62" s="151"/>
      <c r="X62" s="151"/>
    </row>
    <row r="63" spans="2:24" ht="28.8" x14ac:dyDescent="0.3">
      <c r="B63" s="303"/>
      <c r="C63" s="19" t="s">
        <v>41</v>
      </c>
      <c r="D63" s="19" t="s">
        <v>8</v>
      </c>
      <c r="E63" s="309"/>
      <c r="F63" s="215"/>
      <c r="G63" s="215"/>
      <c r="H63" s="36">
        <v>360</v>
      </c>
      <c r="I63" s="216">
        <f>ROUNDUP(H63*$D$11,0)</f>
        <v>22</v>
      </c>
      <c r="J63" s="216">
        <v>21</v>
      </c>
      <c r="K63" s="217"/>
      <c r="L63" s="213"/>
      <c r="M63" s="217"/>
      <c r="N63" s="213"/>
      <c r="O63" s="217"/>
      <c r="P63" s="218"/>
      <c r="Q63" s="219"/>
      <c r="R63" s="219"/>
      <c r="S63" s="220"/>
      <c r="T63" s="220"/>
      <c r="U63" s="204"/>
      <c r="V63" s="151"/>
      <c r="W63" s="151"/>
      <c r="X63" s="151"/>
    </row>
    <row r="64" spans="2:24" ht="50.25" customHeight="1" x14ac:dyDescent="0.3">
      <c r="B64" s="303"/>
      <c r="C64" s="19" t="s">
        <v>42</v>
      </c>
      <c r="D64" s="19" t="s">
        <v>8</v>
      </c>
      <c r="E64" s="310"/>
      <c r="F64" s="215"/>
      <c r="G64" s="215"/>
      <c r="H64" s="36">
        <v>130</v>
      </c>
      <c r="I64" s="216">
        <f>ROUNDUP(H64*$D$11,0)</f>
        <v>8</v>
      </c>
      <c r="J64" s="216">
        <v>8</v>
      </c>
      <c r="K64" s="217"/>
      <c r="L64" s="213"/>
      <c r="M64" s="217"/>
      <c r="N64" s="213"/>
      <c r="O64" s="217"/>
      <c r="P64" s="218"/>
      <c r="Q64" s="219"/>
      <c r="R64" s="219"/>
      <c r="S64" s="220"/>
      <c r="T64" s="220"/>
      <c r="U64" s="204"/>
      <c r="V64" s="151"/>
      <c r="W64" s="151"/>
      <c r="X64" s="151"/>
    </row>
    <row r="65" spans="2:24" ht="50.25" customHeight="1" x14ac:dyDescent="0.3">
      <c r="B65" s="311" t="s">
        <v>104</v>
      </c>
      <c r="C65" s="312"/>
      <c r="D65" s="312"/>
      <c r="E65" s="312"/>
      <c r="F65" s="312"/>
      <c r="G65" s="312"/>
      <c r="H65" s="312"/>
      <c r="I65" s="312"/>
      <c r="J65" s="313"/>
      <c r="K65" s="217"/>
      <c r="L65" s="213"/>
      <c r="M65" s="217"/>
      <c r="N65" s="213"/>
      <c r="O65" s="217"/>
      <c r="P65" s="218"/>
      <c r="Q65" s="219"/>
      <c r="R65" s="219"/>
      <c r="S65" s="220"/>
      <c r="T65" s="220"/>
      <c r="U65" s="204"/>
      <c r="V65" s="151"/>
      <c r="W65" s="151"/>
      <c r="X65" s="151"/>
    </row>
    <row r="66" spans="2:24" ht="48" customHeight="1" x14ac:dyDescent="0.3">
      <c r="B66" s="300"/>
      <c r="C66" s="221" t="s">
        <v>43</v>
      </c>
      <c r="D66" s="221" t="s">
        <v>44</v>
      </c>
      <c r="E66" s="307">
        <f>'1.) MJV_ITP_3. fejezet'!I16/'1.) MJV_ITP_3. fejezet'!I14</f>
        <v>5.9681986495316926E-2</v>
      </c>
      <c r="F66" s="221">
        <v>92</v>
      </c>
      <c r="G66" s="221">
        <f>ROUNDUP(F66*E66,0)</f>
        <v>6</v>
      </c>
      <c r="H66" s="222">
        <v>459</v>
      </c>
      <c r="I66" s="216">
        <f>ROUNDUP(H66*$D$11,0)</f>
        <v>28</v>
      </c>
      <c r="J66" s="216">
        <v>28</v>
      </c>
      <c r="K66" s="217"/>
      <c r="L66" s="213"/>
      <c r="M66" s="217"/>
      <c r="N66" s="213"/>
      <c r="O66" s="217"/>
      <c r="P66" s="218"/>
      <c r="Q66" s="219"/>
      <c r="R66" s="219"/>
      <c r="S66" s="220"/>
      <c r="T66" s="220"/>
      <c r="U66" s="204"/>
      <c r="V66" s="151"/>
      <c r="W66" s="151"/>
      <c r="X66" s="151"/>
    </row>
    <row r="67" spans="2:24" ht="45" customHeight="1" x14ac:dyDescent="0.3">
      <c r="B67" s="301"/>
      <c r="C67" s="19" t="s">
        <v>25</v>
      </c>
      <c r="D67" s="19" t="s">
        <v>200</v>
      </c>
      <c r="E67" s="307"/>
      <c r="F67" s="215"/>
      <c r="G67" s="215"/>
      <c r="H67" s="36">
        <v>1330</v>
      </c>
      <c r="I67" s="223">
        <f>ROUNDUP(H67*$D$11,2)</f>
        <v>79.42</v>
      </c>
      <c r="J67" s="223">
        <v>79</v>
      </c>
      <c r="K67" s="217"/>
      <c r="L67" s="213"/>
      <c r="M67" s="217"/>
      <c r="N67" s="213"/>
      <c r="O67" s="217"/>
      <c r="P67" s="218"/>
      <c r="Q67" s="219"/>
      <c r="R67" s="219"/>
      <c r="S67" s="220"/>
      <c r="T67" s="220"/>
      <c r="U67" s="204"/>
      <c r="V67" s="151"/>
      <c r="W67" s="151"/>
      <c r="X67" s="151"/>
    </row>
    <row r="68" spans="2:24" ht="34.5" customHeight="1" x14ac:dyDescent="0.3">
      <c r="B68" s="301"/>
      <c r="C68" s="19" t="s">
        <v>19</v>
      </c>
      <c r="D68" s="19" t="s">
        <v>200</v>
      </c>
      <c r="E68" s="307"/>
      <c r="F68" s="215"/>
      <c r="G68" s="215"/>
      <c r="H68" s="36">
        <v>56130</v>
      </c>
      <c r="I68" s="223">
        <f>ROUNDUP(H68*$D$11,2)</f>
        <v>3351.5</v>
      </c>
      <c r="J68" s="223">
        <v>3351</v>
      </c>
      <c r="K68" s="217"/>
      <c r="L68" s="213"/>
      <c r="M68" s="217"/>
      <c r="N68" s="213"/>
      <c r="O68" s="217"/>
      <c r="P68" s="218"/>
      <c r="Q68" s="219"/>
      <c r="R68" s="219"/>
      <c r="S68" s="220"/>
      <c r="T68" s="220"/>
      <c r="U68" s="204"/>
      <c r="V68" s="151"/>
      <c r="W68" s="151"/>
      <c r="X68" s="151"/>
    </row>
    <row r="69" spans="2:24" ht="38.25" customHeight="1" x14ac:dyDescent="0.3">
      <c r="B69" s="301"/>
      <c r="C69" s="19" t="s">
        <v>21</v>
      </c>
      <c r="D69" s="19" t="s">
        <v>45</v>
      </c>
      <c r="E69" s="307"/>
      <c r="F69" s="215"/>
      <c r="G69" s="215"/>
      <c r="H69" s="36">
        <v>1664620</v>
      </c>
      <c r="I69" s="216">
        <f>ROUNDUP(H69*$D$11,0)</f>
        <v>99394</v>
      </c>
      <c r="J69" s="216">
        <v>99394</v>
      </c>
      <c r="K69" s="217"/>
      <c r="L69" s="213"/>
      <c r="M69" s="217"/>
      <c r="N69" s="213"/>
      <c r="O69" s="217"/>
      <c r="P69" s="218"/>
      <c r="Q69" s="219"/>
      <c r="R69" s="219"/>
      <c r="S69" s="220"/>
      <c r="T69" s="220"/>
      <c r="U69" s="204"/>
      <c r="V69" s="151"/>
      <c r="W69" s="151"/>
      <c r="X69" s="151"/>
    </row>
    <row r="70" spans="2:24" ht="42.75" customHeight="1" x14ac:dyDescent="0.3">
      <c r="B70" s="302"/>
      <c r="C70" s="19" t="s">
        <v>46</v>
      </c>
      <c r="D70" s="19" t="s">
        <v>45</v>
      </c>
      <c r="E70" s="307"/>
      <c r="F70" s="215"/>
      <c r="G70" s="215"/>
      <c r="H70" s="36">
        <v>57000</v>
      </c>
      <c r="I70" s="216">
        <f>ROUNDUP(H70*$D$11,0)</f>
        <v>3404</v>
      </c>
      <c r="J70" s="216">
        <v>3403</v>
      </c>
      <c r="K70" s="217"/>
      <c r="L70" s="213"/>
      <c r="M70" s="217"/>
      <c r="N70" s="213"/>
      <c r="O70" s="217"/>
      <c r="P70" s="218"/>
      <c r="Q70" s="219"/>
      <c r="R70" s="219"/>
      <c r="S70" s="220"/>
      <c r="T70" s="220"/>
      <c r="U70" s="204"/>
      <c r="V70" s="151"/>
      <c r="W70" s="151"/>
      <c r="X70" s="151"/>
    </row>
    <row r="71" spans="2:24" ht="60" customHeight="1" x14ac:dyDescent="0.3">
      <c r="B71" s="311" t="s">
        <v>105</v>
      </c>
      <c r="C71" s="312"/>
      <c r="D71" s="312"/>
      <c r="E71" s="312"/>
      <c r="F71" s="312"/>
      <c r="G71" s="312"/>
      <c r="H71" s="312"/>
      <c r="I71" s="312"/>
      <c r="J71" s="313"/>
      <c r="K71" s="217"/>
      <c r="L71" s="213"/>
      <c r="M71" s="217"/>
      <c r="N71" s="213"/>
      <c r="O71" s="217"/>
      <c r="P71" s="218"/>
      <c r="Q71" s="219"/>
      <c r="R71" s="219"/>
      <c r="S71" s="220"/>
      <c r="T71" s="220"/>
      <c r="U71" s="204"/>
      <c r="V71" s="151"/>
      <c r="W71" s="151"/>
      <c r="X71" s="151"/>
    </row>
    <row r="72" spans="2:24" ht="50.25" customHeight="1" x14ac:dyDescent="0.3">
      <c r="B72" s="19"/>
      <c r="C72" s="221" t="s">
        <v>47</v>
      </c>
      <c r="D72" s="221" t="s">
        <v>63</v>
      </c>
      <c r="E72" s="248">
        <f>'1.) MJV_ITP_3. fejezet'!J16/'1.) MJV_ITP_3. fejezet'!J14</f>
        <v>5.9051102592058528E-2</v>
      </c>
      <c r="F72" s="247">
        <v>3891</v>
      </c>
      <c r="G72" s="246">
        <f>ROUNDUP(F72*E72,0)</f>
        <v>230</v>
      </c>
      <c r="H72" s="247">
        <v>19454</v>
      </c>
      <c r="I72" s="249">
        <f>ROUNDUP(H72*$D$11,0)</f>
        <v>1162</v>
      </c>
      <c r="J72" s="249">
        <v>1320</v>
      </c>
      <c r="K72" s="217"/>
      <c r="L72" s="213"/>
      <c r="M72" s="217"/>
      <c r="N72" s="213"/>
      <c r="O72" s="217"/>
      <c r="P72" s="218"/>
      <c r="Q72" s="219"/>
      <c r="R72" s="219"/>
      <c r="S72" s="220"/>
      <c r="T72" s="220"/>
      <c r="U72" s="204"/>
      <c r="V72" s="151"/>
      <c r="W72" s="151"/>
      <c r="X72" s="151"/>
    </row>
    <row r="73" spans="2:24" ht="50.25" customHeight="1" x14ac:dyDescent="0.3">
      <c r="B73" s="311" t="s">
        <v>106</v>
      </c>
      <c r="C73" s="312"/>
      <c r="D73" s="312"/>
      <c r="E73" s="312"/>
      <c r="F73" s="312"/>
      <c r="G73" s="312"/>
      <c r="H73" s="312"/>
      <c r="I73" s="312"/>
      <c r="J73" s="313"/>
      <c r="K73" s="217"/>
      <c r="L73" s="213"/>
      <c r="M73" s="217"/>
      <c r="N73" s="213"/>
      <c r="O73" s="217"/>
      <c r="P73" s="218"/>
      <c r="Q73" s="219"/>
      <c r="R73" s="219"/>
      <c r="S73" s="220"/>
      <c r="T73" s="220"/>
      <c r="U73" s="204"/>
      <c r="V73" s="151"/>
      <c r="W73" s="151"/>
      <c r="X73" s="151"/>
    </row>
    <row r="74" spans="2:24" ht="66.75" customHeight="1" x14ac:dyDescent="0.3">
      <c r="B74" s="303"/>
      <c r="C74" s="19" t="s">
        <v>48</v>
      </c>
      <c r="D74" s="19" t="s">
        <v>45</v>
      </c>
      <c r="E74" s="308">
        <f>'1.) MJV_ITP_3. fejezet'!K16/'1.) MJV_ITP_3. fejezet'!K14</f>
        <v>5.9745948313622434E-2</v>
      </c>
      <c r="F74" s="231"/>
      <c r="G74" s="215"/>
      <c r="H74" s="36">
        <v>22800</v>
      </c>
      <c r="I74" s="216">
        <f>ROUNDUP(H74*$D$11,0)</f>
        <v>1362</v>
      </c>
      <c r="J74" s="216">
        <v>1361</v>
      </c>
      <c r="K74" s="217"/>
      <c r="L74" s="213"/>
      <c r="M74" s="217"/>
      <c r="N74" s="213"/>
      <c r="O74" s="217"/>
      <c r="P74" s="218"/>
      <c r="Q74" s="219"/>
      <c r="R74" s="219"/>
      <c r="S74" s="220"/>
      <c r="T74" s="220"/>
      <c r="U74" s="204"/>
      <c r="V74" s="151"/>
      <c r="W74" s="151"/>
      <c r="X74" s="151"/>
    </row>
    <row r="75" spans="2:24" ht="55.5" customHeight="1" x14ac:dyDescent="0.3">
      <c r="B75" s="303"/>
      <c r="C75" s="19" t="s">
        <v>87</v>
      </c>
      <c r="D75" s="19" t="s">
        <v>45</v>
      </c>
      <c r="E75" s="310"/>
      <c r="F75" s="232">
        <v>82600</v>
      </c>
      <c r="G75" s="232">
        <f>ROUNDUP(F75*E74,0)</f>
        <v>4936</v>
      </c>
      <c r="H75" s="36">
        <v>413000</v>
      </c>
      <c r="I75" s="216">
        <f>ROUNDUP(H75*$D$11,0)</f>
        <v>24660</v>
      </c>
      <c r="J75" s="216">
        <v>24660</v>
      </c>
      <c r="K75" s="217"/>
      <c r="L75" s="213"/>
      <c r="M75" s="217"/>
      <c r="N75" s="213"/>
      <c r="O75" s="217"/>
      <c r="P75" s="218"/>
      <c r="Q75" s="219"/>
      <c r="R75" s="219"/>
      <c r="S75" s="220"/>
      <c r="T75" s="220"/>
      <c r="U75" s="204"/>
      <c r="V75" s="151"/>
      <c r="W75" s="151"/>
      <c r="X75" s="151"/>
    </row>
    <row r="76" spans="2:24" x14ac:dyDescent="0.3">
      <c r="B76" s="151"/>
      <c r="C76" s="149"/>
      <c r="D76" s="149"/>
      <c r="E76" s="149"/>
      <c r="F76" s="149"/>
      <c r="G76" s="149"/>
      <c r="H76" s="150"/>
      <c r="I76" s="209"/>
      <c r="J76" s="217"/>
      <c r="K76" s="217"/>
      <c r="L76" s="213"/>
      <c r="M76" s="233"/>
      <c r="N76" s="233"/>
      <c r="O76" s="233"/>
      <c r="P76" s="233"/>
      <c r="Q76" s="233"/>
      <c r="R76" s="233"/>
      <c r="S76" s="204"/>
      <c r="T76" s="204"/>
      <c r="U76" s="204"/>
      <c r="V76" s="151"/>
      <c r="W76" s="151"/>
      <c r="X76" s="151"/>
    </row>
    <row r="77" spans="2:24" x14ac:dyDescent="0.3">
      <c r="B77" s="151"/>
      <c r="C77" s="149"/>
      <c r="D77" s="149"/>
      <c r="E77" s="149"/>
      <c r="F77" s="149"/>
      <c r="G77" s="149"/>
      <c r="H77" s="150"/>
      <c r="I77" s="209"/>
      <c r="J77" s="217"/>
      <c r="K77" s="217"/>
      <c r="L77" s="213"/>
      <c r="M77" s="233"/>
      <c r="N77" s="233"/>
      <c r="O77" s="233"/>
      <c r="P77" s="233"/>
      <c r="Q77" s="233"/>
      <c r="R77" s="233"/>
      <c r="S77" s="204"/>
      <c r="T77" s="204"/>
      <c r="U77" s="204"/>
      <c r="V77" s="151"/>
      <c r="W77" s="151"/>
      <c r="X77" s="151"/>
    </row>
    <row r="78" spans="2:24" x14ac:dyDescent="0.3">
      <c r="B78" s="151"/>
      <c r="C78" s="149"/>
      <c r="D78" s="149"/>
      <c r="E78" s="149"/>
      <c r="F78" s="149"/>
      <c r="G78" s="149"/>
      <c r="H78" s="150"/>
      <c r="I78" s="151"/>
      <c r="J78" s="151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151"/>
      <c r="W78" s="151"/>
      <c r="X78" s="151"/>
    </row>
    <row r="79" spans="2:24" x14ac:dyDescent="0.3">
      <c r="B79" s="151"/>
      <c r="C79" s="149"/>
      <c r="D79" s="149"/>
      <c r="E79" s="149"/>
      <c r="F79" s="149"/>
      <c r="G79" s="149"/>
      <c r="H79" s="150"/>
      <c r="I79" s="151"/>
      <c r="J79" s="151"/>
      <c r="K79" s="204"/>
      <c r="L79" s="204"/>
      <c r="M79" s="204"/>
      <c r="N79" s="204"/>
      <c r="O79" s="204"/>
      <c r="P79" s="204"/>
      <c r="Q79" s="204"/>
      <c r="R79" s="204"/>
      <c r="S79" s="204"/>
      <c r="T79" s="204"/>
      <c r="U79" s="204"/>
      <c r="V79" s="151"/>
      <c r="W79" s="151"/>
      <c r="X79" s="151"/>
    </row>
    <row r="80" spans="2:24" x14ac:dyDescent="0.3">
      <c r="B80" s="151"/>
      <c r="C80" s="149"/>
      <c r="D80" s="149"/>
      <c r="E80" s="149"/>
      <c r="F80" s="149"/>
      <c r="G80" s="149"/>
      <c r="H80" s="150"/>
      <c r="I80" s="151"/>
      <c r="J80" s="151"/>
      <c r="K80" s="204"/>
      <c r="L80" s="204"/>
      <c r="M80" s="204"/>
      <c r="N80" s="204"/>
      <c r="O80" s="204"/>
      <c r="P80" s="204"/>
      <c r="Q80" s="204"/>
      <c r="R80" s="204"/>
      <c r="S80" s="204"/>
      <c r="T80" s="204"/>
      <c r="U80" s="204"/>
      <c r="V80" s="151"/>
      <c r="W80" s="151"/>
      <c r="X80" s="151"/>
    </row>
    <row r="81" spans="2:24" x14ac:dyDescent="0.3">
      <c r="B81" s="151"/>
      <c r="C81" s="149"/>
      <c r="D81" s="149"/>
      <c r="E81" s="149"/>
      <c r="F81" s="149"/>
      <c r="G81" s="149"/>
      <c r="H81" s="150"/>
      <c r="I81" s="151"/>
      <c r="J81" s="151"/>
      <c r="K81" s="204"/>
      <c r="L81" s="204"/>
      <c r="M81" s="204"/>
      <c r="N81" s="204"/>
      <c r="O81" s="204"/>
      <c r="P81" s="204"/>
      <c r="Q81" s="204"/>
      <c r="R81" s="204"/>
      <c r="S81" s="204"/>
      <c r="T81" s="204"/>
      <c r="U81" s="204"/>
      <c r="V81" s="151"/>
      <c r="W81" s="151"/>
      <c r="X81" s="151"/>
    </row>
    <row r="82" spans="2:24" x14ac:dyDescent="0.3">
      <c r="B82" s="151"/>
      <c r="C82" s="149"/>
      <c r="D82" s="149"/>
      <c r="E82" s="149"/>
      <c r="F82" s="149"/>
      <c r="G82" s="149"/>
      <c r="H82" s="150"/>
      <c r="I82" s="151"/>
      <c r="J82" s="151"/>
      <c r="K82" s="204"/>
      <c r="L82" s="204"/>
      <c r="M82" s="204"/>
      <c r="N82" s="204"/>
      <c r="O82" s="204"/>
      <c r="P82" s="204"/>
      <c r="Q82" s="204"/>
      <c r="R82" s="204"/>
      <c r="S82" s="204"/>
      <c r="T82" s="204"/>
      <c r="U82" s="204"/>
      <c r="V82" s="151"/>
      <c r="W82" s="151"/>
      <c r="X82" s="151"/>
    </row>
    <row r="83" spans="2:24" x14ac:dyDescent="0.3">
      <c r="B83" s="151"/>
      <c r="C83" s="149"/>
      <c r="D83" s="149"/>
      <c r="E83" s="149"/>
      <c r="F83" s="149"/>
      <c r="G83" s="149"/>
      <c r="H83" s="150"/>
      <c r="I83" s="151"/>
      <c r="J83" s="151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151"/>
      <c r="W83" s="151"/>
      <c r="X83" s="151"/>
    </row>
    <row r="84" spans="2:24" x14ac:dyDescent="0.3">
      <c r="B84" s="151"/>
      <c r="C84" s="149"/>
      <c r="D84" s="149"/>
      <c r="E84" s="149"/>
      <c r="F84" s="149"/>
      <c r="G84" s="149"/>
      <c r="H84" s="150"/>
      <c r="I84" s="151"/>
      <c r="J84" s="151"/>
      <c r="K84" s="204"/>
      <c r="L84" s="204"/>
      <c r="M84" s="204"/>
      <c r="N84" s="204"/>
      <c r="O84" s="204"/>
      <c r="P84" s="204"/>
      <c r="Q84" s="204"/>
      <c r="R84" s="204"/>
      <c r="S84" s="204"/>
      <c r="T84" s="204"/>
      <c r="U84" s="204"/>
      <c r="V84" s="151"/>
      <c r="W84" s="151"/>
      <c r="X84" s="151"/>
    </row>
  </sheetData>
  <sheetProtection formatCells="0" formatColumns="0" formatRows="0"/>
  <protectedRanges>
    <protectedRange sqref="E33" name="Tartomány1"/>
    <protectedRange sqref="E36:E38" name="Tartomány2"/>
    <protectedRange sqref="E43" name="Tartomány3"/>
    <protectedRange sqref="E53:E54" name="Tartomány5"/>
    <protectedRange sqref="E57" name="Tartomány6"/>
    <protectedRange sqref="E62" name="Tartomány8"/>
    <protectedRange sqref="E66" name="Tartomány9"/>
    <protectedRange sqref="E72:E73" name="Tartomány11"/>
    <protectedRange sqref="Q30:R41" name="Tartomány12"/>
    <protectedRange sqref="Q43:R48" name="Tartomány13"/>
    <protectedRange sqref="Q50:R59" name="Tartomány14"/>
    <protectedRange sqref="Q61:R70" name="Tartomány15"/>
    <protectedRange sqref="Q72:R75" name="Tartomány16"/>
    <protectedRange sqref="T30:T41" name="Tartomány17"/>
    <protectedRange sqref="T43:T48" name="Tartomány18"/>
    <protectedRange sqref="T50:T59" name="Tartomány19"/>
    <protectedRange sqref="T61:T70" name="Tartomány20"/>
    <protectedRange sqref="T72:T75" name="Tartomány21"/>
  </protectedRanges>
  <customSheetViews>
    <customSheetView guid="{3EC4BC88-566B-4AE8-85B7-833253AAA20B}" scale="80" showPageBreaks="1" showGridLines="0" fitToPage="1" printArea="1" view="pageBreakPreview" topLeftCell="A67">
      <selection activeCell="L67" sqref="L67"/>
      <rowBreaks count="1" manualBreakCount="1">
        <brk id="53" min="1" max="9" man="1"/>
      </rowBreaks>
      <colBreaks count="1" manualBreakCount="1">
        <brk id="15" min="27" max="74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60" fitToHeight="3" pageOrder="overThenDown" orientation="landscape" r:id="rId1"/>
      <headerFooter>
        <oddHeader>&amp;R4.sz. melléklet</oddHeader>
        <oddFooter>&amp;P. oldal, összesen: &amp;N</oddFooter>
      </headerFooter>
    </customSheetView>
    <customSheetView guid="{95E6316A-0D4D-4A55-8B56-51663424BF3F}" scale="80" showPageBreaks="1" showGridLines="0" fitToPage="1" printArea="1" view="pageBreakPreview" topLeftCell="A7">
      <selection activeCell="C20" sqref="C20"/>
      <rowBreaks count="1" manualBreakCount="1">
        <brk id="53" min="1" max="9" man="1"/>
      </rowBreaks>
      <colBreaks count="1" manualBreakCount="1">
        <brk id="15" min="27" max="74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60" fitToHeight="3" pageOrder="overThenDown" orientation="landscape" r:id="rId2"/>
      <headerFooter>
        <oddHeader>&amp;A</oddHeader>
        <oddFooter>&amp;P. oldal, összesen: &amp;N</oddFooter>
      </headerFooter>
    </customSheetView>
    <customSheetView guid="{62C41EA3-D24D-4EA1-BE21-50B907CA9012}" scale="80" showPageBreaks="1" showGridLines="0" fitToPage="1" printArea="1" view="pageBreakPreview" topLeftCell="C13">
      <selection activeCell="L21" sqref="L21"/>
      <rowBreaks count="1" manualBreakCount="1">
        <brk id="53" min="1" max="9" man="1"/>
      </rowBreaks>
      <colBreaks count="1" manualBreakCount="1">
        <brk id="15" min="27" max="74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60" fitToHeight="3" pageOrder="overThenDown" orientation="landscape" r:id="rId3"/>
      <headerFooter>
        <oddHeader>&amp;A</oddHeader>
        <oddFooter>&amp;P. oldal, összesen: &amp;N</oddFooter>
      </headerFooter>
    </customSheetView>
    <customSheetView guid="{9FCDEDFA-5EFA-4336-9A6B-6B203F01D9BB}" scale="80" showPageBreaks="1" showGridLines="0" fitToPage="1" printArea="1" view="pageBreakPreview" topLeftCell="A5">
      <selection activeCell="G15" sqref="G15"/>
      <rowBreaks count="1" manualBreakCount="1">
        <brk id="53" min="1" max="9" man="1"/>
      </rowBreaks>
      <colBreaks count="1" manualBreakCount="1">
        <brk id="15" min="27" max="74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60" fitToHeight="3" pageOrder="overThenDown" orientation="landscape" r:id="rId4"/>
      <headerFooter>
        <oddHeader>&amp;R4.sz. melléklet</oddHeader>
        <oddFooter>&amp;P. oldal, összesen: &amp;N</oddFooter>
      </headerFooter>
    </customSheetView>
    <customSheetView guid="{4AA9EF77-72D7-435C-82D1-B7431EFB6FFD}" scale="80" showPageBreaks="1" showGridLines="0" fitToPage="1" printArea="1" view="pageBreakPreview" topLeftCell="A70">
      <selection activeCell="L67" sqref="L67"/>
      <rowBreaks count="1" manualBreakCount="1">
        <brk id="53" min="1" max="9" man="1"/>
      </rowBreaks>
      <colBreaks count="1" manualBreakCount="1">
        <brk id="15" min="27" max="74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60" fitToHeight="3" pageOrder="overThenDown" orientation="landscape" r:id="rId5"/>
      <headerFooter>
        <oddHeader>&amp;R4.sz. melléklet</oddHeader>
        <oddFooter>&amp;P. oldal, összesen: &amp;N</oddFooter>
      </headerFooter>
    </customSheetView>
  </customSheetViews>
  <mergeCells count="31">
    <mergeCell ref="C1:E1"/>
    <mergeCell ref="D3:E3"/>
    <mergeCell ref="D4:E4"/>
    <mergeCell ref="B54:J54"/>
    <mergeCell ref="E30:E36"/>
    <mergeCell ref="A26:J26"/>
    <mergeCell ref="B30:B36"/>
    <mergeCell ref="B43:B48"/>
    <mergeCell ref="B29:J29"/>
    <mergeCell ref="B37:J37"/>
    <mergeCell ref="E38:E41"/>
    <mergeCell ref="B50:B53"/>
    <mergeCell ref="B38:B41"/>
    <mergeCell ref="E74:E75"/>
    <mergeCell ref="B74:B75"/>
    <mergeCell ref="E43:E48"/>
    <mergeCell ref="B73:J73"/>
    <mergeCell ref="B42:J42"/>
    <mergeCell ref="B71:J71"/>
    <mergeCell ref="E55:E59"/>
    <mergeCell ref="B49:J49"/>
    <mergeCell ref="E61:E64"/>
    <mergeCell ref="B65:J65"/>
    <mergeCell ref="B60:J60"/>
    <mergeCell ref="K14:K24"/>
    <mergeCell ref="B66:B70"/>
    <mergeCell ref="B55:B59"/>
    <mergeCell ref="B61:B64"/>
    <mergeCell ref="B15:B24"/>
    <mergeCell ref="E66:E70"/>
    <mergeCell ref="E50:E53"/>
  </mergeCells>
  <dataValidations disablePrompts="1" count="6">
    <dataValidation type="decimal" operator="greaterThanOrEqual" allowBlank="1" showInputMessage="1" showErrorMessage="1" errorTitle="Indikátor probléma" error="Az indikátor 2018-as célértéke kisebb, mint a forrásarányos célérték. Kérjük, javítsa!" sqref="G15:G16 G18:G20" xr:uid="{00000000-0002-0000-0300-000000000000}">
      <formula1>F15</formula1>
    </dataValidation>
    <dataValidation type="whole" operator="greaterThan" allowBlank="1" showInputMessage="1" showErrorMessage="1" errorTitle="Indikátor probléma" error="Az indikátor 2018-as célértéke kisebb, mint a forrásarányos célérték. Kérjük, javítsa!" sqref="G25" xr:uid="{00000000-0002-0000-0300-000001000000}">
      <formula1>F25</formula1>
    </dataValidation>
    <dataValidation type="decimal" operator="greaterThanOrEqual" allowBlank="1" showInputMessage="1" showErrorMessage="1" errorTitle="Indikátor probléma" error="Az indikátor 2023-as célértéke kisebb, mint a forrásarányos célérték. Kérjük, javítsa!" sqref="J18:J20 J15:J16" xr:uid="{00000000-0002-0000-0300-000002000000}">
      <formula1>I15</formula1>
    </dataValidation>
    <dataValidation type="whole" operator="greaterThan" allowBlank="1" showInputMessage="1" showErrorMessage="1" errorTitle="Indikátor probléma" error="Az indikátor 2023-as célértéke kisebb, mint a forrásarányos célérték. Kérjük, javítsa!" sqref="J25" xr:uid="{00000000-0002-0000-0300-000003000000}">
      <formula1>I25</formula1>
    </dataValidation>
    <dataValidation type="whole" operator="greaterThanOrEqual" allowBlank="1" showInputMessage="1" showErrorMessage="1" errorTitle="Indikátor probléma" error="Az indikátor 2018-as célértéke kisebb, mint a forrásarányos célérték és/vagy nem a megfelelő számformátum (egész szám) került rögzítésre. Kérjük, javítsa!" sqref="G17 G21:G24" xr:uid="{00000000-0002-0000-0300-000004000000}">
      <formula1>F17</formula1>
    </dataValidation>
    <dataValidation type="whole" operator="greaterThanOrEqual" allowBlank="1" showInputMessage="1" showErrorMessage="1" errorTitle="Indikátor probléma" error="Az indikátor 2023-as célértéke kisebb, mint a forrásarányos célérték és/vagy nem a megfelelő számformátum (egész szám) került rögzítésre. Kérjük, javítsa!" sqref="J17 J21:J24" xr:uid="{00000000-0002-0000-0300-000005000000}">
      <formula1>I17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0" fitToHeight="3" pageOrder="overThenDown" orientation="landscape" r:id="rId6"/>
  <headerFooter>
    <oddHeader>&amp;R4.sz. melléklet</oddHeader>
    <oddFooter>&amp;P. oldal, összesen: &amp;N</oddFooter>
  </headerFooter>
  <rowBreaks count="1" manualBreakCount="1">
    <brk id="53" min="1" max="9" man="1"/>
  </rowBreaks>
  <colBreaks count="1" manualBreakCount="1">
    <brk id="15" min="27" max="74" man="1"/>
  </colBreaks>
  <ignoredErrors>
    <ignoredError sqref="I44 I35" formula="1"/>
  </ignoredErrors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26"/>
  <sheetViews>
    <sheetView showGridLines="0" topLeftCell="T6" zoomScale="78" zoomScaleNormal="78" zoomScaleSheetLayoutView="55" workbookViewId="0">
      <selection activeCell="AI22" sqref="C12:AI22"/>
    </sheetView>
  </sheetViews>
  <sheetFormatPr defaultColWidth="9.109375" defaultRowHeight="14.4" x14ac:dyDescent="0.3"/>
  <cols>
    <col min="1" max="1" width="9.109375" style="38"/>
    <col min="2" max="2" width="26.5546875" style="38" customWidth="1"/>
    <col min="3" max="3" width="15.6640625" style="38" customWidth="1"/>
    <col min="4" max="4" width="33.6640625" style="38" customWidth="1"/>
    <col min="5" max="5" width="26" style="38" customWidth="1"/>
    <col min="6" max="6" width="10.6640625" style="38" customWidth="1"/>
    <col min="7" max="7" width="12.5546875" style="38" customWidth="1"/>
    <col min="8" max="9" width="12" style="38" customWidth="1"/>
    <col min="10" max="11" width="10.6640625" style="38" customWidth="1"/>
    <col min="12" max="12" width="11" style="38" customWidth="1"/>
    <col min="13" max="21" width="10.6640625" style="38" customWidth="1"/>
    <col min="22" max="22" width="13.109375" style="38" customWidth="1"/>
    <col min="23" max="35" width="9.109375" style="38"/>
    <col min="36" max="36" width="11.33203125" style="38" customWidth="1"/>
    <col min="37" max="37" width="12" style="38" customWidth="1"/>
    <col min="38" max="16384" width="9.109375" style="38"/>
  </cols>
  <sheetData>
    <row r="1" spans="1:37" x14ac:dyDescent="0.3">
      <c r="B1" s="324" t="s">
        <v>114</v>
      </c>
      <c r="C1" s="325"/>
      <c r="D1" s="325"/>
      <c r="E1" s="326"/>
    </row>
    <row r="2" spans="1:37" x14ac:dyDescent="0.3">
      <c r="B2" s="327"/>
      <c r="C2" s="328"/>
      <c r="D2" s="328"/>
      <c r="E2" s="329"/>
    </row>
    <row r="3" spans="1:37" x14ac:dyDescent="0.3">
      <c r="B3" s="327"/>
      <c r="C3" s="328"/>
      <c r="D3" s="328"/>
      <c r="E3" s="329"/>
    </row>
    <row r="4" spans="1:37" x14ac:dyDescent="0.3">
      <c r="B4" s="327"/>
      <c r="C4" s="328"/>
      <c r="D4" s="328"/>
      <c r="E4" s="329"/>
    </row>
    <row r="5" spans="1:37" ht="48.75" customHeight="1" thickBot="1" x14ac:dyDescent="0.35">
      <c r="A5" s="37"/>
      <c r="B5" s="330"/>
      <c r="C5" s="331"/>
      <c r="D5" s="331"/>
      <c r="E5" s="332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37" ht="37.5" customHeight="1" x14ac:dyDescent="0.3">
      <c r="A6" s="37"/>
      <c r="B6" s="337" t="s">
        <v>53</v>
      </c>
      <c r="C6" s="338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37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1:37" ht="34.5" customHeight="1" x14ac:dyDescent="0.3">
      <c r="A8" s="37"/>
      <c r="B8" s="47" t="s">
        <v>92</v>
      </c>
      <c r="C8" s="334" t="str">
        <f>'1.) MJV_ITP_3. fejezet'!C6:D6</f>
        <v xml:space="preserve">Kecskemét Megyei Jogú Város </v>
      </c>
      <c r="D8" s="335"/>
      <c r="E8" s="39"/>
      <c r="F8" s="37"/>
      <c r="G8" s="37"/>
      <c r="H8" s="37"/>
      <c r="I8" s="37"/>
      <c r="J8" s="37"/>
      <c r="K8" s="37"/>
      <c r="L8" s="37"/>
      <c r="M8" s="40"/>
      <c r="N8" s="40"/>
      <c r="O8" s="37"/>
      <c r="P8" s="37"/>
      <c r="Q8" s="37"/>
      <c r="R8" s="37"/>
      <c r="S8" s="37"/>
      <c r="T8" s="37"/>
      <c r="U8" s="37"/>
      <c r="V8" s="37"/>
    </row>
    <row r="9" spans="1:37" ht="35.25" customHeight="1" x14ac:dyDescent="0.3">
      <c r="A9" s="37"/>
      <c r="B9" s="47" t="s">
        <v>93</v>
      </c>
      <c r="C9" s="336" t="str">
        <f>'1.) MJV_ITP_3. fejezet'!C7:D7</f>
        <v>Kecskemét Megyei Jogú Város Integrált Területi Programja</v>
      </c>
      <c r="D9" s="336"/>
      <c r="E9" s="39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1:37" ht="52.5" customHeight="1" x14ac:dyDescent="0.3">
      <c r="A10" s="37"/>
      <c r="B10" s="47" t="s">
        <v>96</v>
      </c>
      <c r="C10" s="72">
        <f>'1.) MJV_ITP_3. fejezet'!C8</f>
        <v>23.11</v>
      </c>
      <c r="D10" s="41"/>
      <c r="E10" s="37"/>
      <c r="F10" s="42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37" ht="47.25" customHeigh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37" s="43" customFormat="1" ht="71.25" customHeight="1" x14ac:dyDescent="0.3">
      <c r="A12" s="41"/>
      <c r="B12" s="104"/>
      <c r="C12" s="41"/>
      <c r="D12" s="41"/>
      <c r="E12" s="263"/>
      <c r="F12" s="321">
        <v>2015</v>
      </c>
      <c r="G12" s="321"/>
      <c r="H12" s="321"/>
      <c r="I12" s="321"/>
      <c r="J12" s="321">
        <v>2016</v>
      </c>
      <c r="K12" s="321"/>
      <c r="L12" s="321"/>
      <c r="M12" s="321"/>
      <c r="N12" s="343">
        <v>2017</v>
      </c>
      <c r="O12" s="344"/>
      <c r="P12" s="344"/>
      <c r="Q12" s="345"/>
      <c r="R12" s="343">
        <v>2018</v>
      </c>
      <c r="S12" s="344"/>
      <c r="T12" s="344"/>
      <c r="U12" s="345"/>
      <c r="V12" s="343">
        <v>2019</v>
      </c>
      <c r="W12" s="344"/>
      <c r="X12" s="344"/>
      <c r="Y12" s="345"/>
      <c r="Z12" s="343">
        <v>2020</v>
      </c>
      <c r="AA12" s="344"/>
      <c r="AB12" s="344"/>
      <c r="AC12" s="345"/>
      <c r="AD12" s="346">
        <v>2021</v>
      </c>
      <c r="AE12" s="346"/>
      <c r="AF12" s="346">
        <v>2022</v>
      </c>
      <c r="AG12" s="346"/>
      <c r="AH12" s="346">
        <v>2023</v>
      </c>
      <c r="AI12" s="346"/>
      <c r="AJ12" s="340" t="s">
        <v>88</v>
      </c>
      <c r="AK12" s="342" t="s">
        <v>89</v>
      </c>
    </row>
    <row r="13" spans="1:37" ht="38.25" customHeight="1" x14ac:dyDescent="0.3">
      <c r="A13" s="37"/>
      <c r="B13" s="105"/>
      <c r="C13" s="333" t="s">
        <v>112</v>
      </c>
      <c r="D13" s="333"/>
      <c r="E13" s="44" t="s">
        <v>60</v>
      </c>
      <c r="F13" s="45" t="s">
        <v>56</v>
      </c>
      <c r="G13" s="45" t="s">
        <v>57</v>
      </c>
      <c r="H13" s="45" t="s">
        <v>58</v>
      </c>
      <c r="I13" s="45" t="s">
        <v>59</v>
      </c>
      <c r="J13" s="142" t="s">
        <v>56</v>
      </c>
      <c r="K13" s="142" t="s">
        <v>57</v>
      </c>
      <c r="L13" s="142" t="s">
        <v>58</v>
      </c>
      <c r="M13" s="142" t="s">
        <v>59</v>
      </c>
      <c r="N13" s="142" t="s">
        <v>56</v>
      </c>
      <c r="O13" s="142" t="s">
        <v>57</v>
      </c>
      <c r="P13" s="142" t="s">
        <v>58</v>
      </c>
      <c r="Q13" s="142" t="s">
        <v>59</v>
      </c>
      <c r="R13" s="142" t="s">
        <v>56</v>
      </c>
      <c r="S13" s="45" t="s">
        <v>57</v>
      </c>
      <c r="T13" s="45" t="s">
        <v>58</v>
      </c>
      <c r="U13" s="45" t="s">
        <v>59</v>
      </c>
      <c r="V13" s="45" t="s">
        <v>56</v>
      </c>
      <c r="W13" s="45" t="s">
        <v>57</v>
      </c>
      <c r="X13" s="45" t="s">
        <v>58</v>
      </c>
      <c r="Y13" s="45" t="s">
        <v>59</v>
      </c>
      <c r="Z13" s="45" t="s">
        <v>56</v>
      </c>
      <c r="AA13" s="45" t="s">
        <v>57</v>
      </c>
      <c r="AB13" s="45" t="s">
        <v>58</v>
      </c>
      <c r="AC13" s="45" t="s">
        <v>59</v>
      </c>
      <c r="AD13" s="74" t="s">
        <v>85</v>
      </c>
      <c r="AE13" s="74" t="s">
        <v>86</v>
      </c>
      <c r="AF13" s="74" t="s">
        <v>85</v>
      </c>
      <c r="AG13" s="74" t="s">
        <v>86</v>
      </c>
      <c r="AH13" s="74" t="s">
        <v>85</v>
      </c>
      <c r="AI13" s="74" t="s">
        <v>86</v>
      </c>
      <c r="AJ13" s="341"/>
      <c r="AK13" s="342"/>
    </row>
    <row r="14" spans="1:37" ht="36" customHeight="1" x14ac:dyDescent="0.3">
      <c r="A14" s="37"/>
      <c r="B14" s="339"/>
      <c r="C14" s="322" t="s">
        <v>113</v>
      </c>
      <c r="D14" s="322"/>
      <c r="E14" s="48">
        <f>'1.) MJV_ITP_3. fejezet'!$C$16</f>
        <v>6.891</v>
      </c>
      <c r="F14" s="54"/>
      <c r="G14" s="54"/>
      <c r="H14" s="54"/>
      <c r="I14" s="54"/>
      <c r="J14" s="143"/>
      <c r="K14" s="143"/>
      <c r="L14" s="143">
        <v>0.65</v>
      </c>
      <c r="M14" s="143">
        <v>2.65</v>
      </c>
      <c r="N14" s="141"/>
      <c r="O14" s="141"/>
      <c r="P14" s="141"/>
      <c r="Q14" s="141">
        <v>1.8839999999999999</v>
      </c>
      <c r="R14" s="141"/>
      <c r="S14" s="46"/>
      <c r="T14" s="256">
        <v>1.7070000000000001</v>
      </c>
      <c r="U14" s="46"/>
      <c r="V14" s="236"/>
      <c r="W14" s="236"/>
      <c r="X14" s="236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8">
        <f>SUM(F14:AI14)</f>
        <v>6.8909999999999991</v>
      </c>
      <c r="AK14" s="79">
        <f>AJ14-E14</f>
        <v>0</v>
      </c>
    </row>
    <row r="15" spans="1:37" ht="32.25" customHeight="1" x14ac:dyDescent="0.3">
      <c r="A15" s="37"/>
      <c r="B15" s="339"/>
      <c r="C15" s="323" t="s">
        <v>99</v>
      </c>
      <c r="D15" s="323"/>
      <c r="E15" s="48">
        <f>'1.) MJV_ITP_3. fejezet'!$D$16</f>
        <v>2.044</v>
      </c>
      <c r="F15" s="54"/>
      <c r="G15" s="54"/>
      <c r="H15" s="54"/>
      <c r="I15" s="54"/>
      <c r="J15" s="143"/>
      <c r="K15" s="143"/>
      <c r="L15" s="143"/>
      <c r="M15" s="143">
        <v>1.794</v>
      </c>
      <c r="N15" s="141"/>
      <c r="O15" s="141"/>
      <c r="P15" s="141"/>
      <c r="Q15" s="141"/>
      <c r="R15" s="141"/>
      <c r="S15" s="46"/>
      <c r="T15" s="256"/>
      <c r="U15" s="46"/>
      <c r="V15" s="236"/>
      <c r="W15" s="256"/>
      <c r="X15" s="256">
        <v>0.25</v>
      </c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8">
        <f t="shared" ref="AJ15:AJ22" si="0">SUM(F15:AI15)</f>
        <v>2.044</v>
      </c>
      <c r="AK15" s="79">
        <f t="shared" ref="AK15:AK23" si="1">AJ15-E15</f>
        <v>0</v>
      </c>
    </row>
    <row r="16" spans="1:37" ht="40.5" customHeight="1" x14ac:dyDescent="0.3">
      <c r="A16" s="37"/>
      <c r="B16" s="339"/>
      <c r="C16" s="323" t="s">
        <v>100</v>
      </c>
      <c r="D16" s="323"/>
      <c r="E16" s="49">
        <f>'1.) MJV_ITP_3. fejezet'!$E$16</f>
        <v>4.3010000000000002</v>
      </c>
      <c r="F16" s="54"/>
      <c r="G16" s="54"/>
      <c r="H16" s="54"/>
      <c r="I16" s="54"/>
      <c r="J16" s="143"/>
      <c r="K16" s="143"/>
      <c r="L16" s="143">
        <v>1.611</v>
      </c>
      <c r="M16" s="143">
        <v>1.39</v>
      </c>
      <c r="N16" s="141"/>
      <c r="O16" s="141"/>
      <c r="P16" s="141"/>
      <c r="Q16" s="141">
        <v>1.3</v>
      </c>
      <c r="R16" s="141"/>
      <c r="S16" s="46"/>
      <c r="T16" s="46"/>
      <c r="U16" s="46"/>
      <c r="V16" s="236"/>
      <c r="W16" s="236"/>
      <c r="X16" s="236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8">
        <f t="shared" si="0"/>
        <v>4.3010000000000002</v>
      </c>
      <c r="AK16" s="79">
        <f t="shared" si="1"/>
        <v>0</v>
      </c>
    </row>
    <row r="17" spans="1:37" ht="48" customHeight="1" x14ac:dyDescent="0.3">
      <c r="A17" s="37"/>
      <c r="B17" s="339"/>
      <c r="C17" s="323" t="s">
        <v>101</v>
      </c>
      <c r="D17" s="323"/>
      <c r="E17" s="49">
        <f>'1.) MJV_ITP_3. fejezet'!$F$16</f>
        <v>2.0569999999999999</v>
      </c>
      <c r="F17" s="54"/>
      <c r="G17" s="54"/>
      <c r="H17" s="54"/>
      <c r="I17" s="54"/>
      <c r="J17" s="143"/>
      <c r="K17" s="143"/>
      <c r="L17" s="143"/>
      <c r="M17" s="143">
        <v>2.0569999999999999</v>
      </c>
      <c r="N17" s="141"/>
      <c r="O17" s="141"/>
      <c r="P17" s="141"/>
      <c r="Q17" s="141"/>
      <c r="R17" s="141"/>
      <c r="S17" s="46"/>
      <c r="T17" s="46"/>
      <c r="U17" s="46"/>
      <c r="V17" s="236"/>
      <c r="W17" s="236"/>
      <c r="X17" s="236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8">
        <f t="shared" si="0"/>
        <v>2.0569999999999999</v>
      </c>
      <c r="AK17" s="79">
        <f t="shared" si="1"/>
        <v>0</v>
      </c>
    </row>
    <row r="18" spans="1:37" ht="54.75" customHeight="1" x14ac:dyDescent="0.3">
      <c r="A18" s="37"/>
      <c r="B18" s="106"/>
      <c r="C18" s="323" t="s">
        <v>102</v>
      </c>
      <c r="D18" s="323"/>
      <c r="E18" s="49">
        <f>'1.) MJV_ITP_3. fejezet'!$G$16</f>
        <v>3.6579999999999999</v>
      </c>
      <c r="F18" s="54"/>
      <c r="G18" s="54"/>
      <c r="H18" s="54"/>
      <c r="I18" s="54"/>
      <c r="J18" s="143"/>
      <c r="K18" s="143"/>
      <c r="L18" s="143">
        <v>2.6579999999999999</v>
      </c>
      <c r="M18" s="143"/>
      <c r="N18" s="141"/>
      <c r="O18" s="141"/>
      <c r="P18" s="141"/>
      <c r="Q18" s="141">
        <v>1</v>
      </c>
      <c r="R18" s="141"/>
      <c r="S18" s="46"/>
      <c r="T18" s="46"/>
      <c r="U18" s="46"/>
      <c r="V18" s="236"/>
      <c r="W18" s="236"/>
      <c r="X18" s="236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8">
        <f t="shared" si="0"/>
        <v>3.6579999999999999</v>
      </c>
      <c r="AK18" s="79">
        <f t="shared" si="1"/>
        <v>0</v>
      </c>
    </row>
    <row r="19" spans="1:37" ht="40.5" customHeight="1" x14ac:dyDescent="0.3">
      <c r="A19" s="37"/>
      <c r="B19" s="339"/>
      <c r="C19" s="323" t="s">
        <v>103</v>
      </c>
      <c r="D19" s="323"/>
      <c r="E19" s="49">
        <f>'1.) MJV_ITP_3. fejezet'!$H$16</f>
        <v>1.2490000000000001</v>
      </c>
      <c r="F19" s="54"/>
      <c r="G19" s="54"/>
      <c r="H19" s="54"/>
      <c r="I19" s="54"/>
      <c r="J19" s="143"/>
      <c r="K19" s="143"/>
      <c r="L19" s="143"/>
      <c r="M19" s="143">
        <v>1.2490000000000001</v>
      </c>
      <c r="N19" s="141"/>
      <c r="O19" s="141"/>
      <c r="P19" s="141"/>
      <c r="Q19" s="141"/>
      <c r="R19" s="141"/>
      <c r="S19" s="46"/>
      <c r="T19" s="46"/>
      <c r="U19" s="46"/>
      <c r="V19" s="236"/>
      <c r="W19" s="236"/>
      <c r="X19" s="236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8">
        <f t="shared" si="0"/>
        <v>1.2490000000000001</v>
      </c>
      <c r="AK19" s="79">
        <f t="shared" si="1"/>
        <v>0</v>
      </c>
    </row>
    <row r="20" spans="1:37" ht="51" customHeight="1" x14ac:dyDescent="0.3">
      <c r="A20" s="37"/>
      <c r="B20" s="339"/>
      <c r="C20" s="323" t="s">
        <v>104</v>
      </c>
      <c r="D20" s="323"/>
      <c r="E20" s="49">
        <f>'1.) MJV_ITP_3. fejezet'!$I$16</f>
        <v>0.54800000000000004</v>
      </c>
      <c r="F20" s="54"/>
      <c r="G20" s="54"/>
      <c r="H20" s="54"/>
      <c r="I20" s="54"/>
      <c r="J20" s="143"/>
      <c r="K20" s="143"/>
      <c r="L20" s="143"/>
      <c r="M20" s="143"/>
      <c r="N20" s="141"/>
      <c r="O20" s="141"/>
      <c r="P20" s="141"/>
      <c r="Q20" s="141">
        <v>0.54800000000000004</v>
      </c>
      <c r="R20" s="141"/>
      <c r="S20" s="46"/>
      <c r="T20" s="46"/>
      <c r="U20" s="46"/>
      <c r="V20" s="236"/>
      <c r="W20" s="236"/>
      <c r="X20" s="236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8">
        <f t="shared" si="0"/>
        <v>0.54800000000000004</v>
      </c>
      <c r="AK20" s="79">
        <f t="shared" si="1"/>
        <v>0</v>
      </c>
    </row>
    <row r="21" spans="1:37" ht="36" customHeight="1" x14ac:dyDescent="0.3">
      <c r="A21" s="37"/>
      <c r="B21" s="339"/>
      <c r="C21" s="323" t="s">
        <v>105</v>
      </c>
      <c r="D21" s="323"/>
      <c r="E21" s="49">
        <f>'1.) MJV_ITP_3. fejezet'!$J$16</f>
        <v>1.679</v>
      </c>
      <c r="F21" s="54"/>
      <c r="G21" s="54"/>
      <c r="H21" s="54"/>
      <c r="I21" s="54"/>
      <c r="J21" s="143"/>
      <c r="K21" s="143"/>
      <c r="L21" s="143">
        <v>1.679</v>
      </c>
      <c r="M21" s="143"/>
      <c r="N21" s="141"/>
      <c r="O21" s="141"/>
      <c r="P21" s="141"/>
      <c r="Q21" s="141"/>
      <c r="R21" s="141"/>
      <c r="S21" s="46"/>
      <c r="T21" s="46"/>
      <c r="U21" s="46"/>
      <c r="V21" s="236"/>
      <c r="W21" s="236"/>
      <c r="X21" s="236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8">
        <f t="shared" si="0"/>
        <v>1.679</v>
      </c>
      <c r="AK21" s="79">
        <f t="shared" si="1"/>
        <v>0</v>
      </c>
    </row>
    <row r="22" spans="1:37" ht="42" customHeight="1" x14ac:dyDescent="0.3">
      <c r="A22" s="37"/>
      <c r="B22" s="339"/>
      <c r="C22" s="323" t="s">
        <v>106</v>
      </c>
      <c r="D22" s="323"/>
      <c r="E22" s="49">
        <f>'1.) MJV_ITP_3. fejezet'!$K$16</f>
        <v>0.68200000000000005</v>
      </c>
      <c r="F22" s="54"/>
      <c r="G22" s="54"/>
      <c r="H22" s="54"/>
      <c r="I22" s="54"/>
      <c r="J22" s="143"/>
      <c r="K22" s="143"/>
      <c r="L22" s="143"/>
      <c r="M22" s="143"/>
      <c r="N22" s="141"/>
      <c r="O22" s="141"/>
      <c r="P22" s="141">
        <v>0.16500000000000001</v>
      </c>
      <c r="Q22" s="141">
        <v>0.51700000000000002</v>
      </c>
      <c r="R22" s="141"/>
      <c r="S22" s="46"/>
      <c r="T22" s="46"/>
      <c r="U22" s="46"/>
      <c r="V22" s="236"/>
      <c r="W22" s="236"/>
      <c r="X22" s="236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8">
        <f t="shared" si="0"/>
        <v>0.68200000000000005</v>
      </c>
      <c r="AK22" s="79">
        <f t="shared" si="1"/>
        <v>0</v>
      </c>
    </row>
    <row r="23" spans="1:37" ht="35.25" customHeight="1" x14ac:dyDescent="0.3">
      <c r="A23" s="37"/>
      <c r="B23" s="107"/>
      <c r="C23" s="37"/>
      <c r="D23" s="37"/>
      <c r="E23" s="50">
        <f t="shared" ref="E23:AJ23" si="2">SUM(E14:E22)</f>
        <v>23.108999999999995</v>
      </c>
      <c r="F23" s="78">
        <f t="shared" si="2"/>
        <v>0</v>
      </c>
      <c r="G23" s="78">
        <f t="shared" si="2"/>
        <v>0</v>
      </c>
      <c r="H23" s="78">
        <f t="shared" si="2"/>
        <v>0</v>
      </c>
      <c r="I23" s="78">
        <f t="shared" si="2"/>
        <v>0</v>
      </c>
      <c r="J23" s="78">
        <f t="shared" si="2"/>
        <v>0</v>
      </c>
      <c r="K23" s="78">
        <f t="shared" si="2"/>
        <v>0</v>
      </c>
      <c r="L23" s="78">
        <f t="shared" si="2"/>
        <v>6.5980000000000008</v>
      </c>
      <c r="M23" s="78">
        <f t="shared" si="2"/>
        <v>9.14</v>
      </c>
      <c r="N23" s="78">
        <f t="shared" si="2"/>
        <v>0</v>
      </c>
      <c r="O23" s="78">
        <f t="shared" si="2"/>
        <v>0</v>
      </c>
      <c r="P23" s="78">
        <f t="shared" si="2"/>
        <v>0.16500000000000001</v>
      </c>
      <c r="Q23" s="78">
        <f t="shared" si="2"/>
        <v>5.2490000000000006</v>
      </c>
      <c r="R23" s="78">
        <f t="shared" si="2"/>
        <v>0</v>
      </c>
      <c r="S23" s="78">
        <f t="shared" si="2"/>
        <v>0</v>
      </c>
      <c r="T23" s="78">
        <f t="shared" si="2"/>
        <v>1.7070000000000001</v>
      </c>
      <c r="U23" s="78">
        <f t="shared" si="2"/>
        <v>0</v>
      </c>
      <c r="V23" s="78">
        <f t="shared" si="2"/>
        <v>0</v>
      </c>
      <c r="W23" s="78">
        <f t="shared" si="2"/>
        <v>0</v>
      </c>
      <c r="X23" s="78">
        <f t="shared" si="2"/>
        <v>0.25</v>
      </c>
      <c r="Y23" s="78">
        <f t="shared" si="2"/>
        <v>0</v>
      </c>
      <c r="Z23" s="78">
        <f t="shared" si="2"/>
        <v>0</v>
      </c>
      <c r="AA23" s="78">
        <f t="shared" si="2"/>
        <v>0</v>
      </c>
      <c r="AB23" s="78">
        <f t="shared" si="2"/>
        <v>0</v>
      </c>
      <c r="AC23" s="78">
        <f t="shared" si="2"/>
        <v>0</v>
      </c>
      <c r="AD23" s="78">
        <f t="shared" si="2"/>
        <v>0</v>
      </c>
      <c r="AE23" s="78">
        <f t="shared" si="2"/>
        <v>0</v>
      </c>
      <c r="AF23" s="78">
        <f t="shared" si="2"/>
        <v>0</v>
      </c>
      <c r="AG23" s="78">
        <f t="shared" si="2"/>
        <v>0</v>
      </c>
      <c r="AH23" s="78">
        <f t="shared" si="2"/>
        <v>0</v>
      </c>
      <c r="AI23" s="78">
        <f t="shared" si="2"/>
        <v>0</v>
      </c>
      <c r="AJ23" s="78">
        <f t="shared" si="2"/>
        <v>23.108999999999995</v>
      </c>
      <c r="AK23" s="79">
        <f t="shared" si="1"/>
        <v>0</v>
      </c>
    </row>
    <row r="24" spans="1:37" x14ac:dyDescent="0.3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spans="1:37" x14ac:dyDescent="0.3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37" ht="15" customHeight="1" x14ac:dyDescent="0.3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</row>
  </sheetData>
  <sheetProtection formatCells="0" formatColumns="0" formatRows="0" insertColumns="0" insertRows="0" insertHyperlinks="0"/>
  <protectedRanges>
    <protectedRange sqref="F14:I22 R14:U22" name="Tartomány1"/>
    <protectedRange sqref="V14:AI22" name="Tartomány1_1"/>
  </protectedRanges>
  <customSheetViews>
    <customSheetView guid="{3EC4BC88-566B-4AE8-85B7-833253AAA20B}" scale="78" showPageBreaks="1" showGridLines="0" fitToPage="1" printArea="1" topLeftCell="A7">
      <selection activeCell="N28" sqref="N28"/>
      <colBreaks count="1" manualBreakCount="1">
        <brk id="13" max="104857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37" pageOrder="overThenDown" orientation="landscape" r:id="rId1"/>
      <headerFooter>
        <oddHeader>&amp;R&amp;12 5.sz. melléklet</oddHeader>
        <oddFooter>&amp;P. oldal, összesen: &amp;N</oddFooter>
      </headerFooter>
    </customSheetView>
    <customSheetView guid="{95E6316A-0D4D-4A55-8B56-51663424BF3F}" scale="78" showGridLines="0" fitToPage="1" topLeftCell="B12">
      <selection activeCell="Q20" sqref="Q20"/>
      <colBreaks count="1" manualBreakCount="1">
        <brk id="13" max="104857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53" pageOrder="overThenDown" orientation="landscape" r:id="rId2"/>
      <headerFooter>
        <oddFooter>&amp;P. oldal, összesen: &amp;N</oddFooter>
      </headerFooter>
    </customSheetView>
    <customSheetView guid="{62C41EA3-D24D-4EA1-BE21-50B907CA9012}" scale="78" showGridLines="0" fitToPage="1" topLeftCell="B12">
      <selection activeCell="Q20" sqref="Q20"/>
      <colBreaks count="1" manualBreakCount="1">
        <brk id="13" max="104857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53" pageOrder="overThenDown" orientation="landscape" r:id="rId3"/>
      <headerFooter>
        <oddFooter>&amp;P. oldal, összesen: &amp;N</oddFooter>
      </headerFooter>
    </customSheetView>
    <customSheetView guid="{9FCDEDFA-5EFA-4336-9A6B-6B203F01D9BB}" scale="78" showPageBreaks="1" showGridLines="0" fitToPage="1" printArea="1" topLeftCell="G1">
      <selection activeCell="R14" sqref="R14"/>
      <colBreaks count="1" manualBreakCount="1">
        <brk id="13" max="104857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37" pageOrder="overThenDown" orientation="landscape" r:id="rId4"/>
      <headerFooter>
        <oddHeader>&amp;R&amp;12 5.sz. melléklet</oddHeader>
        <oddFooter>&amp;P. oldal, összesen: &amp;N</oddFooter>
      </headerFooter>
    </customSheetView>
    <customSheetView guid="{4AA9EF77-72D7-435C-82D1-B7431EFB6FFD}" scale="78" showGridLines="0" fitToPage="1" topLeftCell="A7">
      <selection activeCell="F9" sqref="F9"/>
      <colBreaks count="1" manualBreakCount="1">
        <brk id="13" max="1048575" man="1"/>
      </colBreaks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37" pageOrder="overThenDown" orientation="landscape" r:id="rId5"/>
      <headerFooter>
        <oddHeader>&amp;R&amp;12 5.sz. melléklet</oddHeader>
        <oddFooter>&amp;P. oldal, összesen: &amp;N</oddFooter>
      </headerFooter>
    </customSheetView>
  </customSheetViews>
  <mergeCells count="28">
    <mergeCell ref="B21:B22"/>
    <mergeCell ref="B14:B17"/>
    <mergeCell ref="B19:B20"/>
    <mergeCell ref="AJ12:AJ13"/>
    <mergeCell ref="AK12:AK13"/>
    <mergeCell ref="C16:D16"/>
    <mergeCell ref="V12:Y12"/>
    <mergeCell ref="Z12:AC12"/>
    <mergeCell ref="AD12:AE12"/>
    <mergeCell ref="AF12:AG12"/>
    <mergeCell ref="AH12:AI12"/>
    <mergeCell ref="N12:Q12"/>
    <mergeCell ref="R12:U12"/>
    <mergeCell ref="C22:D22"/>
    <mergeCell ref="F12:I12"/>
    <mergeCell ref="C21:D21"/>
    <mergeCell ref="B1:E5"/>
    <mergeCell ref="C13:D13"/>
    <mergeCell ref="C8:D8"/>
    <mergeCell ref="C9:D9"/>
    <mergeCell ref="B6:C6"/>
    <mergeCell ref="J12:M12"/>
    <mergeCell ref="C14:D14"/>
    <mergeCell ref="C18:D18"/>
    <mergeCell ref="C20:D20"/>
    <mergeCell ref="C17:D17"/>
    <mergeCell ref="C15:D15"/>
    <mergeCell ref="C19:D19"/>
  </mergeCells>
  <conditionalFormatting sqref="AK14:AK2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7" pageOrder="overThenDown" orientation="landscape" r:id="rId6"/>
  <headerFooter>
    <oddHeader>&amp;R&amp;12 5.sz. melléklet</oddHeader>
    <oddFooter>&amp;P. oldal, összesen: &amp;N</oddFooter>
  </headerFooter>
  <colBreaks count="1" manualBreakCount="1">
    <brk id="13" max="1048575" man="1"/>
  </colBreaks>
  <ignoredErrors>
    <ignoredError sqref="AJ14:AJ22 F23:AI23 AK14:AK22 AJ23 AK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8</vt:i4>
      </vt:variant>
    </vt:vector>
  </HeadingPairs>
  <TitlesOfParts>
    <vt:vector size="13" baseType="lpstr">
      <vt:lpstr>1.) MJV_ITP_3. fejezet</vt:lpstr>
      <vt:lpstr>2.) MJV_ITP_3.fej. folyt.</vt:lpstr>
      <vt:lpstr>3.) MJV_ITP_4. fejezet </vt:lpstr>
      <vt:lpstr>4.) MJV_ITP_5. fejezet</vt:lpstr>
      <vt:lpstr>5.) MJV_ITP_6. fejezet </vt:lpstr>
      <vt:lpstr>'3.) MJV_ITP_4. fejezet '!Nyomtatási_cím</vt:lpstr>
      <vt:lpstr>'4.) MJV_ITP_5. fejezet'!Nyomtatási_cím</vt:lpstr>
      <vt:lpstr>'5.) MJV_ITP_6. fejezet '!Nyomtatási_cím</vt:lpstr>
      <vt:lpstr>'1.) MJV_ITP_3. fejezet'!Nyomtatási_terület</vt:lpstr>
      <vt:lpstr>'2.) MJV_ITP_3.fej. folyt.'!Nyomtatási_terület</vt:lpstr>
      <vt:lpstr>'3.) MJV_ITP_4. fejezet '!Nyomtatási_terület</vt:lpstr>
      <vt:lpstr>'4.) MJV_ITP_5. fejezet'!Nyomtatási_terület</vt:lpstr>
      <vt:lpstr>'5.) MJV_ITP_6. fejezet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Oszkó Emese</dc:creator>
  <cp:lastModifiedBy>Mészárosné Gilicze Katalin</cp:lastModifiedBy>
  <cp:lastPrinted>2018-11-14T12:08:39Z</cp:lastPrinted>
  <dcterms:created xsi:type="dcterms:W3CDTF">2014-12-17T18:10:59Z</dcterms:created>
  <dcterms:modified xsi:type="dcterms:W3CDTF">2018-11-16T07:01:51Z</dcterms:modified>
</cp:coreProperties>
</file>