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tabRatio="630" activeTab="1"/>
  </bookViews>
  <sheets>
    <sheet name="2009" sheetId="1" r:id="rId1"/>
    <sheet name="2014" sheetId="2" r:id="rId2"/>
    <sheet name="ÖSszesítő" sheetId="3" r:id="rId3"/>
    <sheet name="Összesítö" sheetId="4" r:id="rId4"/>
    <sheet name="Diagram" sheetId="5" r:id="rId5"/>
    <sheet name="Támogatottság" sheetId="6" r:id="rId6"/>
  </sheets>
  <definedNames>
    <definedName name="Excel_BuiltIn__FilterDatabase_1" localSheetId="5">'Támogatottság'!$A$6:$L$324</definedName>
    <definedName name="Excel_BuiltIn__FilterDatabase_1">#REF!</definedName>
    <definedName name="_xlnm.Print_Area" localSheetId="2">'ÖSszesítő'!$A$1:$U$62</definedName>
  </definedNames>
  <calcPr fullCalcOnLoad="1"/>
</workbook>
</file>

<file path=xl/sharedStrings.xml><?xml version="1.0" encoding="utf-8"?>
<sst xmlns="http://schemas.openxmlformats.org/spreadsheetml/2006/main" count="2524" uniqueCount="1399">
  <si>
    <r>
      <rPr>
        <b/>
        <sz val="10"/>
        <rFont val="Times New Roman"/>
        <family val="1"/>
      </rPr>
      <t>Fazekas szakkör</t>
    </r>
    <r>
      <rPr>
        <sz val="10"/>
        <rFont val="Times New Roman"/>
        <family val="1"/>
      </rPr>
      <t xml:space="preserve">  - felnőtteknek </t>
    </r>
    <r>
      <rPr>
        <b/>
        <sz val="10"/>
        <color indexed="12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</si>
  <si>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Fazekas inasok     </t>
    </r>
    <r>
      <rPr>
        <sz val="10"/>
        <rFont val="Times New Roman"/>
        <family val="1"/>
      </rPr>
      <t xml:space="preserve">                                                                             ( elődje a TÁMOP  "Formázd agyagba álmaidat")        </t>
    </r>
  </si>
  <si>
    <r>
      <rPr>
        <b/>
        <sz val="10"/>
        <rFont val="Times New Roman"/>
        <family val="1"/>
      </rPr>
      <t>Kerámia foglalkozások</t>
    </r>
    <r>
      <rPr>
        <sz val="10"/>
        <rFont val="Times New Roman"/>
        <family val="1"/>
      </rPr>
      <t xml:space="preserve"> csoportoknak - ajándékkészítés</t>
    </r>
  </si>
  <si>
    <r>
      <rPr>
        <b/>
        <sz val="10"/>
        <rFont val="Times New Roman"/>
        <family val="1"/>
      </rPr>
      <t>Kosárfonó tanfolyam</t>
    </r>
    <r>
      <rPr>
        <sz val="10"/>
        <rFont val="Times New Roman"/>
        <family val="1"/>
      </rPr>
      <t xml:space="preserve"> - ifjúsági, felnőtt korosztály részére</t>
    </r>
  </si>
  <si>
    <r>
      <rPr>
        <b/>
        <sz val="10"/>
        <rFont val="Times New Roman"/>
        <family val="1"/>
      </rPr>
      <t>Megszelídített történetek</t>
    </r>
    <r>
      <rPr>
        <sz val="10"/>
        <rFont val="Times New Roman"/>
        <family val="1"/>
      </rPr>
      <t xml:space="preserve"> - irodalmi szakkör </t>
    </r>
    <r>
      <rPr>
        <b/>
        <sz val="10"/>
        <color indexed="10"/>
        <rFont val="Times New Roman"/>
        <family val="1"/>
      </rPr>
      <t>TÁMOP - fenntartás</t>
    </r>
  </si>
  <si>
    <r>
      <t>Cinóber alkotó műhely</t>
    </r>
    <r>
      <rPr>
        <b/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</si>
  <si>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MEET ART Tárgyalkotó műhely- </t>
    </r>
    <r>
      <rPr>
        <b/>
        <sz val="10"/>
        <color indexed="10"/>
        <rFont val="Times New Roman"/>
        <family val="1"/>
      </rPr>
      <t xml:space="preserve">Nyitott kapuk projekt keretében </t>
    </r>
  </si>
  <si>
    <r>
      <rPr>
        <b/>
        <sz val="10"/>
        <rFont val="Times New Roman"/>
        <family val="1"/>
      </rPr>
      <t>Vándorbot bábos kör</t>
    </r>
    <r>
      <rPr>
        <sz val="10"/>
        <rFont val="Times New Roman"/>
        <family val="1"/>
      </rPr>
      <t xml:space="preserve"> - </t>
    </r>
    <r>
      <rPr>
        <b/>
        <sz val="10"/>
        <color indexed="10"/>
        <rFont val="Times New Roman"/>
        <family val="1"/>
      </rPr>
      <t xml:space="preserve">TÁMOP fenntartás keretében </t>
    </r>
  </si>
  <si>
    <r>
      <rPr>
        <b/>
        <sz val="10"/>
        <rFont val="Times New Roman"/>
        <family val="1"/>
      </rPr>
      <t>Vándorbot bábos kör bemutatkozása</t>
    </r>
    <r>
      <rPr>
        <sz val="10"/>
        <rFont val="Times New Roman"/>
        <family val="1"/>
      </rPr>
      <t xml:space="preserve"> - Országos Bábfesztivál Eger</t>
    </r>
  </si>
  <si>
    <r>
      <rPr>
        <b/>
        <sz val="10"/>
        <rFont val="Times New Roman"/>
        <family val="1"/>
      </rPr>
      <t>Liliomszörnyek -</t>
    </r>
    <r>
      <rPr>
        <sz val="10"/>
        <rFont val="Times New Roman"/>
        <family val="1"/>
      </rPr>
      <t xml:space="preserve"> gyermekszínjátszó kör</t>
    </r>
  </si>
  <si>
    <r>
      <rPr>
        <b/>
        <sz val="10"/>
        <rFont val="Times New Roman"/>
        <family val="1"/>
      </rPr>
      <t xml:space="preserve">Bóbita zenebölcsi </t>
    </r>
    <r>
      <rPr>
        <sz val="10"/>
        <rFont val="Times New Roman"/>
        <family val="1"/>
      </rPr>
      <t xml:space="preserve">                                                                             2 félév x 1 csoport x 12 alkalom     </t>
    </r>
  </si>
  <si>
    <r>
      <rPr>
        <b/>
        <sz val="10"/>
        <rFont val="Times New Roman"/>
        <family val="1"/>
      </rPr>
      <t>Eszterlánc</t>
    </r>
    <r>
      <rPr>
        <sz val="10"/>
        <rFont val="Times New Roman"/>
        <family val="1"/>
      </rPr>
      <t xml:space="preserve">    2 félév x 12 alkalom </t>
    </r>
  </si>
  <si>
    <r>
      <rPr>
        <b/>
        <sz val="10"/>
        <rFont val="Times New Roman"/>
        <family val="1"/>
      </rPr>
      <t>Hangszerbabusgató</t>
    </r>
    <r>
      <rPr>
        <sz val="10"/>
        <rFont val="Times New Roman"/>
        <family val="1"/>
      </rPr>
      <t xml:space="preserve"> baba-mama foglalkozások a Leskowszky hangszergyűjtemény munkatársaival</t>
    </r>
  </si>
  <si>
    <r>
      <rPr>
        <b/>
        <sz val="10"/>
        <rFont val="Times New Roman"/>
        <family val="1"/>
      </rPr>
      <t xml:space="preserve">Musical stúdió </t>
    </r>
    <r>
      <rPr>
        <b/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</si>
  <si>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Jóga kör</t>
    </r>
    <r>
      <rPr>
        <sz val="10"/>
        <rFont val="Times New Roman"/>
        <family val="1"/>
      </rPr>
      <t xml:space="preserve"> - diabeteszeseknek</t>
    </r>
  </si>
  <si>
    <t xml:space="preserve">Klasszikus balett csoport </t>
  </si>
  <si>
    <r>
      <rPr>
        <b/>
        <sz val="10"/>
        <rFont val="Times New Roman"/>
        <family val="1"/>
      </rPr>
      <t xml:space="preserve">KÖZ-tér </t>
    </r>
    <r>
      <rPr>
        <sz val="10"/>
        <rFont val="Times New Roman"/>
        <family val="1"/>
      </rPr>
      <t xml:space="preserve">- </t>
    </r>
    <r>
      <rPr>
        <b/>
        <sz val="10"/>
        <color indexed="10"/>
        <rFont val="Times New Roman"/>
        <family val="1"/>
      </rPr>
      <t>Nyitott kapuk projekt keretében</t>
    </r>
  </si>
  <si>
    <r>
      <rPr>
        <b/>
        <sz val="10"/>
        <rFont val="Times New Roman"/>
        <family val="1"/>
      </rPr>
      <t>Világnapok</t>
    </r>
    <r>
      <rPr>
        <sz val="10"/>
        <rFont val="Times New Roman"/>
        <family val="1"/>
      </rPr>
      <t xml:space="preserve"> a KÖZ-térben</t>
    </r>
  </si>
  <si>
    <t>Református Gimnázium IKSZ csoportja a KÖZ-térben</t>
  </si>
  <si>
    <t xml:space="preserve">Vigyázz kész rajt </t>
  </si>
  <si>
    <t>Utolsó Járat</t>
  </si>
  <si>
    <t xml:space="preserve">Spotlight Nyelvi Interkulturális Klub </t>
  </si>
  <si>
    <r>
      <rPr>
        <b/>
        <sz val="10"/>
        <rFont val="Times New Roman"/>
        <family val="1"/>
      </rPr>
      <t>Kecskeméti Gördeszkások képviselete</t>
    </r>
    <r>
      <rPr>
        <sz val="10"/>
        <rFont val="Times New Roman"/>
        <family val="1"/>
      </rPr>
      <t xml:space="preserve"> (ifjúságsegítői tevékenység) a Kecskeméti Városfejlesztő Kft. által menedzselt gördeszkapálya építés kapcsán</t>
    </r>
  </si>
  <si>
    <t>Kecskegida Vetélkedő</t>
  </si>
  <si>
    <t>hetente 3 x 1.5 óra</t>
  </si>
  <si>
    <t>Heti 1 x 4 óra</t>
  </si>
  <si>
    <r>
      <t xml:space="preserve">Kunság néptánc csoport </t>
    </r>
    <r>
      <rPr>
        <b/>
        <sz val="10"/>
        <color indexed="12"/>
        <rFont val="Times New Roman"/>
        <family val="1"/>
      </rPr>
      <t xml:space="preserve"> </t>
    </r>
  </si>
  <si>
    <t>havi 1x2 óra</t>
  </si>
  <si>
    <r>
      <t xml:space="preserve">Kecskeméti Bázis Makett Klub </t>
    </r>
    <r>
      <rPr>
        <b/>
        <sz val="10"/>
        <color indexed="12"/>
        <rFont val="Times New Roman"/>
        <family val="1"/>
      </rPr>
      <t xml:space="preserve"> </t>
    </r>
  </si>
  <si>
    <t>2012-ben 648 fő</t>
  </si>
  <si>
    <t xml:space="preserve">2012-ben 412 fő </t>
  </si>
  <si>
    <t>Heti 7 alkalom</t>
  </si>
  <si>
    <r>
      <t xml:space="preserve">Bérletes gyermek előadás sorozat </t>
    </r>
    <r>
      <rPr>
        <b/>
        <sz val="10"/>
        <color indexed="10"/>
        <rFont val="Times New Roman"/>
        <family val="1"/>
      </rPr>
      <t>KIO támogatottság Mikkamakka bérlet</t>
    </r>
  </si>
  <si>
    <t>Alternatív tartalmak</t>
  </si>
  <si>
    <t>Lélek Filmklub</t>
  </si>
  <si>
    <t>8 alk/tanév</t>
  </si>
  <si>
    <t>A táborozók létszáma sajnálatos csökkenést mutat 2010-ben, 500 fővel.</t>
  </si>
  <si>
    <t>Itt a vendégéjszakák számát nem kaptam meg, ez kiegészítésre szorul.</t>
  </si>
  <si>
    <t>Az ifjúsági programok felívelő vonala nagyon látványos.</t>
  </si>
  <si>
    <t>T.-Papp Ágnes 2009. áprilisában lépett be hozzánk, ezért a 2009-es statisztika még gyér számai, de a 2010-es magáért beszél!</t>
  </si>
  <si>
    <t>Gyermek és ifjúsági szabadidős programok</t>
  </si>
  <si>
    <t>Parádi Ifjúsági Tábor</t>
  </si>
  <si>
    <t xml:space="preserve">A másfél hónapja beadott TÁMOP ifjúsági pályázat egyik erős pillére lehet, elnyerése esetén. </t>
  </si>
  <si>
    <t xml:space="preserve">Összességében megállapítható hogy több mint 1000 alkalommal  nőtt a programok száma 2009-hez képest. Közel 46 ezer fővel pedig a résztvevők száma. </t>
  </si>
  <si>
    <t>Ebből kb. 38 ezer fő a Zöldernyő kampánynak, a további 8 ezer fő pedig a tehetséggondozó programoknak volt köszönhető.</t>
  </si>
  <si>
    <t>Mindezeken felül pedig a bérlők az Otthon moziban és az Ifjúsági Otthonban együttesen.</t>
  </si>
  <si>
    <t xml:space="preserve">Bérlők 2010-ben: </t>
  </si>
  <si>
    <t>467 alkalom</t>
  </si>
  <si>
    <t>11048 fő</t>
  </si>
  <si>
    <t>Összehasonlításul a  2009-as adat:</t>
  </si>
  <si>
    <t>356 alkalom</t>
  </si>
  <si>
    <t xml:space="preserve">  7050 fő</t>
  </si>
  <si>
    <t>Kecskemét, 2011. január 23-án                                                                                                                                            Habuda Ibolya</t>
  </si>
  <si>
    <r>
      <t xml:space="preserve">Benedek Apó meséi kézműves foglalkozások pelikánmadár  </t>
    </r>
    <r>
      <rPr>
        <b/>
        <sz val="10"/>
        <color indexed="10"/>
        <rFont val="Times New Roman"/>
        <family val="1"/>
      </rPr>
      <t>KIO és résztvevők befizetése</t>
    </r>
  </si>
  <si>
    <r>
      <t xml:space="preserve">Barangoló természetvédelmi sorozat 1.félév*3 ea*6 fogl., össz. bérletes:316 fő+14 kísérő tanár= 330 fő; 2.félév*4 ea.*6 fogl.össz: 315 fő+14 kísérő=329 fő, mindössz:659 fő; </t>
    </r>
    <r>
      <rPr>
        <b/>
        <sz val="10"/>
        <color indexed="17"/>
        <rFont val="Times New Roman"/>
        <family val="1"/>
      </rPr>
      <t>támogató: Zöld ernyő</t>
    </r>
  </si>
  <si>
    <r>
      <t xml:space="preserve">Zöld kuckó természetismereti játszóházi foglalkozás 1. félév*4 *3 fogl. össz. bérletes 157 fő+18 kísérő=175 fő; 2.félév*4*3fogl. 147fő+18 kísérő=165 fő,                          mindössz: 340 fő; </t>
    </r>
    <r>
      <rPr>
        <b/>
        <sz val="10"/>
        <color indexed="17"/>
        <rFont val="Times New Roman"/>
        <family val="1"/>
      </rPr>
      <t>támogató: Zöld Ernyő projekt</t>
    </r>
  </si>
  <si>
    <r>
      <t xml:space="preserve">Színházlátogatás  </t>
    </r>
    <r>
      <rPr>
        <b/>
        <sz val="10"/>
        <color indexed="12"/>
        <rFont val="Times New Roman"/>
        <family val="1"/>
      </rPr>
      <t>résztvevők befizetése</t>
    </r>
  </si>
  <si>
    <r>
      <t xml:space="preserve">Kirándulás  </t>
    </r>
    <r>
      <rPr>
        <b/>
        <sz val="10"/>
        <color indexed="12"/>
        <rFont val="Times New Roman"/>
        <family val="1"/>
      </rPr>
      <t>résztvevők befizetése</t>
    </r>
  </si>
  <si>
    <r>
      <t>Intézmény látogatás D komponens -</t>
    </r>
    <r>
      <rPr>
        <sz val="10"/>
        <color indexed="12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TÁMOP</t>
    </r>
  </si>
  <si>
    <r>
      <t xml:space="preserve">Meséről-zenére zenei előkészítő és élményfeldolgozó foglalkozások </t>
    </r>
    <r>
      <rPr>
        <b/>
        <sz val="10"/>
        <color indexed="10"/>
        <rFont val="Times New Roman"/>
        <family val="1"/>
      </rPr>
      <t>TÁMOP</t>
    </r>
    <r>
      <rPr>
        <sz val="10"/>
        <rFont val="Times New Roman"/>
        <family val="1"/>
      </rPr>
      <t xml:space="preserve">  3 hangversenyhez * 1-1 előkészítő +1-1 élménydolg.fogl.* 6 csoport</t>
    </r>
  </si>
  <si>
    <r>
      <t xml:space="preserve">Szülők iskolája ismeretterjesztő előadások 5 előadásból sorozat: tavasz:32+21+30=83fő,                          ősz:154+10 tiszt.jegy+64=228 fő mindössz:311 fő, átlag: 62 fő; </t>
    </r>
    <r>
      <rPr>
        <b/>
        <sz val="10"/>
        <color indexed="20"/>
        <rFont val="Times New Roman"/>
        <family val="1"/>
      </rPr>
      <t>támogató: KMJV Oktatási Alap</t>
    </r>
  </si>
  <si>
    <r>
      <t xml:space="preserve">ZsebSzínháZ - gyermekszínházi ea: tavasz:2+1 ea:338+159=497 fő, ősz: 1*2 ea.296 fő, mindössz:793 fő, átl.:158 fő 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</si>
  <si>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Varázsszőnyeg zenés mese és filmszínházi bérlet 1.félév*3*3 előadás összes bérletes:439 fő+41 fő kísérő=480, 2.félév*3*3 ea.457+43 kísérő=500 fő + külön 1 ea: 140+18 kísérő=158 fő, átl. 162 fő 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</si>
  <si>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Meséről zenére hangverseny sorozat óvodásoknak és kisiskolásoknak, csak a őszel: 1* 3*2 ea.152+16 kísérő=168fő,161+6 kísérő=167 fő, mindössz: 335 fő  </t>
    </r>
    <r>
      <rPr>
        <b/>
        <sz val="10"/>
        <color indexed="12"/>
        <rFont val="Times New Roman"/>
        <family val="1"/>
      </rPr>
      <t>KIO és résztvevők befizetése</t>
    </r>
  </si>
  <si>
    <t>30óra/tanfolyam heti 1 x 3 óra, évente 2 alkalommal</t>
  </si>
  <si>
    <r>
      <t xml:space="preserve">Ifjúsági hangverseny sorozat: Egy ember , aki mindent tud! Erkel F. születésének 200. évf. alk.1*3 ea; </t>
    </r>
    <r>
      <rPr>
        <sz val="10"/>
        <color indexed="17"/>
        <rFont val="Times New Roman"/>
        <family val="1"/>
      </rPr>
      <t xml:space="preserve">támogató: </t>
    </r>
    <r>
      <rPr>
        <b/>
        <sz val="10"/>
        <color indexed="57"/>
        <rFont val="Times New Roman"/>
        <family val="1"/>
      </rPr>
      <t>KMJV Kodály Örökség Program</t>
    </r>
  </si>
  <si>
    <r>
      <t xml:space="preserve">Tükörtermi családi hangversenyek évi 3*1ea. Tavasz:48 fő+ 15 tiszteletjegyes=63, ősz:75+55+30 tiszt.j.Hol-misok=223 fő; </t>
    </r>
    <r>
      <rPr>
        <sz val="10"/>
        <color indexed="17"/>
        <rFont val="Times New Roman"/>
        <family val="1"/>
      </rPr>
      <t xml:space="preserve">támogató: </t>
    </r>
    <r>
      <rPr>
        <b/>
        <sz val="10"/>
        <color indexed="17"/>
        <rFont val="Times New Roman"/>
        <family val="1"/>
      </rPr>
      <t>KMJV Kodály örökség Program</t>
    </r>
  </si>
  <si>
    <r>
      <t xml:space="preserve">Családi bábszínház évi 7 ea: tavasz: 63+51+32+42+20tiszt.jegyes szülő, ősz:57+70 (ezt a bevételt felajánlottuk a RE-KULT keretében a vörösiszap károsultaknak)+67= 402 fő, átl:57 fő 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</si>
  <si>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3. Egészségnevelési programok </t>
    </r>
    <r>
      <rPr>
        <b/>
        <sz val="11"/>
        <color indexed="10"/>
        <rFont val="Arial"/>
        <family val="2"/>
      </rPr>
      <t>TÁMOP</t>
    </r>
  </si>
  <si>
    <r>
      <t xml:space="preserve">Nemzetközi gyermek sakkverseny </t>
    </r>
    <r>
      <rPr>
        <b/>
        <sz val="10"/>
        <color indexed="12"/>
        <rFont val="Times New Roman"/>
        <family val="1"/>
      </rPr>
      <t>KIO</t>
    </r>
  </si>
  <si>
    <r>
      <t xml:space="preserve">Gyermeknap </t>
    </r>
    <r>
      <rPr>
        <b/>
        <sz val="10"/>
        <color indexed="12"/>
        <rFont val="Times New Roman"/>
        <family val="1"/>
      </rPr>
      <t>KIO - B hír - Print 2000</t>
    </r>
  </si>
  <si>
    <r>
      <t xml:space="preserve">Karácsonyi csillagszóró…játszónap gyermekcsoportoknak </t>
    </r>
    <r>
      <rPr>
        <b/>
        <sz val="10"/>
        <color indexed="12"/>
        <rFont val="Times New Roman"/>
        <family val="1"/>
      </rPr>
      <t>KIO</t>
    </r>
  </si>
  <si>
    <r>
      <t xml:space="preserve">Mackó kuckó- Mézes bérlet, Málnás Bérlet </t>
    </r>
    <r>
      <rPr>
        <b/>
        <sz val="10"/>
        <color indexed="12"/>
        <rFont val="Times New Roman"/>
        <family val="1"/>
      </rPr>
      <t>KIO és a résztvevők befizetése</t>
    </r>
  </si>
  <si>
    <r>
      <t xml:space="preserve">Nyári mesetekergő 4 fogl-ból 1 elmaradt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</si>
  <si>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Szünidei foglalkozások Kézműves délutánok Családi ügyeskedő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</si>
  <si>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Szilveszteri Konfetti Party Játszódélután Családi ügyeskedő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</si>
  <si>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Tökös nap Játszódélután Családi ügyeskedő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</si>
  <si>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Farsang -Farka Játszódélután </t>
    </r>
    <r>
      <rPr>
        <b/>
        <sz val="10"/>
        <color indexed="12"/>
        <rFont val="Times New Roman"/>
        <family val="1"/>
      </rPr>
      <t>KIO és résztvevők befizetése</t>
    </r>
  </si>
  <si>
    <r>
      <t>Dramatikus játszóház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TÁMOP</t>
    </r>
  </si>
  <si>
    <r>
      <t xml:space="preserve">Szivárvány Party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</si>
  <si>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Játéktári foglalkozások 2010. KIO             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</si>
  <si>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Játéktári foglalkozások 2010.  kihelyezett - </t>
    </r>
    <r>
      <rPr>
        <b/>
        <sz val="10"/>
        <color indexed="17"/>
        <rFont val="Times New Roman"/>
        <family val="1"/>
      </rPr>
      <t>KEOP</t>
    </r>
  </si>
  <si>
    <r>
      <t xml:space="preserve">Magyar Kultúra Napja(Katona-Kazinczy felolvasó verseny, jelentkező:48 fő) </t>
    </r>
    <r>
      <rPr>
        <b/>
        <sz val="10"/>
        <color indexed="20"/>
        <rFont val="Times New Roman"/>
        <family val="1"/>
      </rPr>
      <t>pályázati támogató: Balassi Intézet</t>
    </r>
    <r>
      <rPr>
        <sz val="10"/>
        <color indexed="17"/>
        <rFont val="Times New Roman"/>
        <family val="1"/>
      </rPr>
      <t xml:space="preserve"> </t>
    </r>
  </si>
  <si>
    <r>
      <t>Versmondók Találkozója döntő 97 fő-</t>
    </r>
    <r>
      <rPr>
        <b/>
        <sz val="10"/>
        <color indexed="10"/>
        <rFont val="Times New Roman"/>
        <family val="1"/>
      </rPr>
      <t>TÁMOP</t>
    </r>
  </si>
  <si>
    <r>
      <t>Versmondók Találkozója-elődőntők 517 fő jelentkezett+ 517 fő kísérő-</t>
    </r>
    <r>
      <rPr>
        <b/>
        <sz val="10"/>
        <color indexed="10"/>
        <rFont val="Times New Roman"/>
        <family val="1"/>
      </rPr>
      <t>TÁMOP</t>
    </r>
  </si>
  <si>
    <r>
      <t xml:space="preserve">Versmondók Találkozója tehetséggondozó versmondó körök - </t>
    </r>
    <r>
      <rPr>
        <b/>
        <sz val="10"/>
        <color indexed="10"/>
        <rFont val="Times New Roman"/>
        <family val="1"/>
      </rPr>
      <t>TÁMOP</t>
    </r>
    <r>
      <rPr>
        <sz val="10"/>
        <color indexed="12"/>
        <rFont val="Times New Roman"/>
        <family val="1"/>
      </rPr>
      <t xml:space="preserve"> 12 kör*7 fő*6 fogl.</t>
    </r>
  </si>
  <si>
    <r>
      <t xml:space="preserve">Katona József Napok keretében felolvasó verseny: Katonáról és a Bánk bánról, jelentkező: 56 fő, </t>
    </r>
    <r>
      <rPr>
        <b/>
        <sz val="10"/>
        <color indexed="57"/>
        <rFont val="Times New Roman"/>
        <family val="1"/>
      </rPr>
      <t>pályázati támogató: KMJV Kulturális Alap</t>
    </r>
  </si>
  <si>
    <r>
      <t xml:space="preserve">Ünnepi gyertyagyújtás/színpadi műsor </t>
    </r>
    <r>
      <rPr>
        <b/>
        <sz val="10"/>
        <color indexed="12"/>
        <rFont val="Times New Roman"/>
        <family val="1"/>
      </rPr>
      <t>KIO</t>
    </r>
  </si>
  <si>
    <r>
      <t xml:space="preserve">TIE előadások </t>
    </r>
    <r>
      <rPr>
        <b/>
        <sz val="10"/>
        <color indexed="10"/>
        <rFont val="Times New Roman"/>
        <family val="1"/>
      </rPr>
      <t>TÁMOP</t>
    </r>
  </si>
  <si>
    <r>
      <t xml:space="preserve">Fórum Színházi Kör előadások </t>
    </r>
    <r>
      <rPr>
        <b/>
        <sz val="10"/>
        <color indexed="10"/>
        <rFont val="Times New Roman"/>
        <family val="1"/>
      </rPr>
      <t>TÁMOP</t>
    </r>
  </si>
  <si>
    <r>
      <t xml:space="preserve">TEHETSÉGNAP </t>
    </r>
    <r>
      <rPr>
        <b/>
        <sz val="10"/>
        <color indexed="10"/>
        <rFont val="Times New Roman"/>
        <family val="1"/>
      </rPr>
      <t>TÁMOP</t>
    </r>
  </si>
  <si>
    <r>
      <t xml:space="preserve">Észkerék - </t>
    </r>
    <r>
      <rPr>
        <b/>
        <sz val="10"/>
        <color indexed="10"/>
        <rFont val="Times New Roman"/>
        <family val="1"/>
      </rPr>
      <t>TÁMOP</t>
    </r>
  </si>
  <si>
    <r>
      <t xml:space="preserve">Sokszorosító grafiakai Műhely </t>
    </r>
    <r>
      <rPr>
        <b/>
        <sz val="10"/>
        <color indexed="10"/>
        <rFont val="Times New Roman"/>
        <family val="1"/>
      </rPr>
      <t>TÁMOP</t>
    </r>
  </si>
  <si>
    <r>
      <t xml:space="preserve">Szobrász műhely  </t>
    </r>
    <r>
      <rPr>
        <b/>
        <sz val="10"/>
        <color indexed="10"/>
        <rFont val="Times New Roman"/>
        <family val="1"/>
      </rPr>
      <t>TÁMOP</t>
    </r>
  </si>
  <si>
    <r>
      <t xml:space="preserve">Fazekas szakkör   </t>
    </r>
    <r>
      <rPr>
        <b/>
        <sz val="10"/>
        <color indexed="10"/>
        <rFont val="Times New Roman"/>
        <family val="1"/>
      </rPr>
      <t>TÁMOP</t>
    </r>
    <r>
      <rPr>
        <sz val="10"/>
        <rFont val="Times New Roman"/>
        <family val="1"/>
      </rPr>
      <t xml:space="preserve"> ifjúsági csop.</t>
    </r>
  </si>
  <si>
    <r>
      <t xml:space="preserve">Kerámia szakkör  </t>
    </r>
    <r>
      <rPr>
        <b/>
        <sz val="10"/>
        <color indexed="10"/>
        <rFont val="Times New Roman"/>
        <family val="1"/>
      </rPr>
      <t>TÁMOP</t>
    </r>
    <r>
      <rPr>
        <sz val="10"/>
        <rFont val="Times New Roman"/>
        <family val="1"/>
      </rPr>
      <t xml:space="preserve">     "Formázd agyagba álmaidat"                              </t>
    </r>
  </si>
  <si>
    <r>
      <t xml:space="preserve">„Képről képre”animációs film rejtelmei  tehetséggondozó szakkör </t>
    </r>
    <r>
      <rPr>
        <b/>
        <sz val="10"/>
        <color indexed="10"/>
        <rFont val="Times New Roman"/>
        <family val="1"/>
      </rPr>
      <t>TÁMOP</t>
    </r>
  </si>
  <si>
    <r>
      <t xml:space="preserve">Az Animációs film rejtelmei, tematikus műhelyfoglalkozások </t>
    </r>
    <r>
      <rPr>
        <b/>
        <sz val="10"/>
        <color indexed="10"/>
        <rFont val="Times New Roman"/>
        <family val="1"/>
      </rPr>
      <t>TÁMOP</t>
    </r>
  </si>
  <si>
    <r>
      <t xml:space="preserve">Tematikus tárgyalkotó kerámia foglalkozás </t>
    </r>
    <r>
      <rPr>
        <b/>
        <sz val="10"/>
        <color indexed="10"/>
        <rFont val="Times New Roman"/>
        <family val="1"/>
      </rPr>
      <t>TÁMOP</t>
    </r>
  </si>
  <si>
    <r>
      <t xml:space="preserve">Vándorbot bábos kör 2 félév </t>
    </r>
    <r>
      <rPr>
        <b/>
        <sz val="10"/>
        <color indexed="10"/>
        <rFont val="Times New Roman"/>
        <family val="1"/>
      </rPr>
      <t>TÁMOP</t>
    </r>
  </si>
  <si>
    <r>
      <t xml:space="preserve">Aranyos Kakasok Bábcsoport </t>
    </r>
    <r>
      <rPr>
        <b/>
        <sz val="10"/>
        <color indexed="10"/>
        <rFont val="Times New Roman"/>
        <family val="1"/>
      </rPr>
      <t>TÁMOP</t>
    </r>
  </si>
  <si>
    <r>
      <t xml:space="preserve">Gyermekszínjátszó szakkör </t>
    </r>
    <r>
      <rPr>
        <b/>
        <sz val="10"/>
        <color indexed="10"/>
        <rFont val="Times New Roman"/>
        <family val="1"/>
      </rPr>
      <t xml:space="preserve">TÁMOP </t>
    </r>
  </si>
  <si>
    <r>
      <t xml:space="preserve">Diákszínjátszó Kör </t>
    </r>
    <r>
      <rPr>
        <b/>
        <sz val="10"/>
        <color indexed="10"/>
        <rFont val="Times New Roman"/>
        <family val="1"/>
      </rPr>
      <t>TÁMOP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</si>
  <si>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Diákszínjátszó kör </t>
    </r>
    <r>
      <rPr>
        <b/>
        <sz val="10"/>
        <color indexed="10"/>
        <rFont val="Times New Roman"/>
        <family val="1"/>
      </rPr>
      <t>TÁMOP</t>
    </r>
  </si>
  <si>
    <r>
      <t xml:space="preserve">Gyermekszínjátszó kör </t>
    </r>
    <r>
      <rPr>
        <b/>
        <sz val="10"/>
        <color indexed="10"/>
        <rFont val="Times New Roman"/>
        <family val="1"/>
      </rPr>
      <t>TÁMOP</t>
    </r>
  </si>
  <si>
    <r>
      <t xml:space="preserve">Fórum színházi kör </t>
    </r>
    <r>
      <rPr>
        <b/>
        <sz val="10"/>
        <color indexed="10"/>
        <rFont val="Times New Roman"/>
        <family val="1"/>
      </rPr>
      <t>TÁMOP</t>
    </r>
  </si>
  <si>
    <r>
      <t xml:space="preserve">Diák műsorvezető kör </t>
    </r>
    <r>
      <rPr>
        <b/>
        <sz val="10"/>
        <color indexed="10"/>
        <rFont val="Times New Roman"/>
        <family val="1"/>
      </rPr>
      <t>TÁMOP</t>
    </r>
  </si>
  <si>
    <r>
      <t xml:space="preserve">Musical stúdió </t>
    </r>
    <r>
      <rPr>
        <b/>
        <sz val="10"/>
        <color indexed="10"/>
        <rFont val="Times New Roman"/>
        <family val="1"/>
      </rPr>
      <t xml:space="preserve">TÁMOP </t>
    </r>
  </si>
  <si>
    <r>
      <t xml:space="preserve">Muzsikáló Udvar </t>
    </r>
    <r>
      <rPr>
        <b/>
        <sz val="10"/>
        <color indexed="20"/>
        <rFont val="Times New Roman"/>
        <family val="1"/>
      </rPr>
      <t>NKA és résztvevők befezetése</t>
    </r>
  </si>
  <si>
    <r>
      <t xml:space="preserve">Tehetséggondozó sakkfoglalkozás - </t>
    </r>
    <r>
      <rPr>
        <b/>
        <sz val="10"/>
        <color indexed="10"/>
        <rFont val="Times New Roman"/>
        <family val="1"/>
      </rPr>
      <t>TÁMOP</t>
    </r>
  </si>
  <si>
    <r>
      <t xml:space="preserve">Disputa Klub </t>
    </r>
    <r>
      <rPr>
        <b/>
        <sz val="10"/>
        <color indexed="10"/>
        <rFont val="Times New Roman"/>
        <family val="1"/>
      </rPr>
      <t>TÁMOP</t>
    </r>
  </si>
  <si>
    <r>
      <t xml:space="preserve">A tanulás fortélyai </t>
    </r>
    <r>
      <rPr>
        <b/>
        <sz val="10"/>
        <color indexed="10"/>
        <rFont val="Times New Roman"/>
        <family val="1"/>
      </rPr>
      <t>TÁMOP</t>
    </r>
  </si>
  <si>
    <r>
      <t xml:space="preserve">Megszelídített történetek - olvasmányismereti - </t>
    </r>
    <r>
      <rPr>
        <b/>
        <sz val="10"/>
        <color indexed="10"/>
        <rFont val="Times New Roman"/>
        <family val="1"/>
      </rPr>
      <t>TÁMOP</t>
    </r>
    <r>
      <rPr>
        <b/>
        <sz val="10"/>
        <color indexed="12"/>
        <rFont val="Times New Roman"/>
        <family val="1"/>
      </rPr>
      <t xml:space="preserve"> - kihelyezett</t>
    </r>
  </si>
  <si>
    <r>
      <t xml:space="preserve">Tiniklub önismereti szakkör - </t>
    </r>
    <r>
      <rPr>
        <b/>
        <sz val="10"/>
        <color indexed="10"/>
        <rFont val="Times New Roman"/>
        <family val="1"/>
      </rPr>
      <t>TÁMOP</t>
    </r>
    <r>
      <rPr>
        <b/>
        <sz val="10"/>
        <color indexed="12"/>
        <rFont val="Times New Roman"/>
        <family val="1"/>
      </rPr>
      <t xml:space="preserve"> - kihelyezett</t>
    </r>
  </si>
  <si>
    <r>
      <t>KANAVÁSZ -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TÁMOP </t>
    </r>
  </si>
  <si>
    <r>
      <t>Szivárvány játékanimátor kör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TÁMOP</t>
    </r>
  </si>
  <si>
    <r>
      <t>Táborozás (</t>
    </r>
    <r>
      <rPr>
        <b/>
        <sz val="10"/>
        <color indexed="10"/>
        <rFont val="Times New Roman"/>
        <family val="1"/>
      </rPr>
      <t xml:space="preserve">TÁMOP és </t>
    </r>
    <r>
      <rPr>
        <b/>
        <sz val="10"/>
        <color indexed="57"/>
        <rFont val="Times New Roman"/>
        <family val="1"/>
      </rPr>
      <t>KEOP</t>
    </r>
    <r>
      <rPr>
        <sz val="10"/>
        <rFont val="Times New Roman"/>
        <family val="1"/>
      </rPr>
      <t xml:space="preserve">-pal együtt) </t>
    </r>
  </si>
  <si>
    <t>A Kecskeméti Ifjúsági Otthon 2009. évi statisztikai adatai</t>
  </si>
  <si>
    <t>I. Ismeretterjesztő és művészeti előadások, játékprogramok</t>
  </si>
  <si>
    <t>1. Ismeretterjesztő programok</t>
  </si>
  <si>
    <t>Csoport, program neve</t>
  </si>
  <si>
    <t>Időpontja, témája</t>
  </si>
  <si>
    <t>Alkalmak vagy napok száma</t>
  </si>
  <si>
    <t>Résztvevők száma</t>
  </si>
  <si>
    <t>Szakmai vezető, együttműködő partner</t>
  </si>
  <si>
    <t>Felelőse</t>
  </si>
  <si>
    <t>Statisztikai létszáma</t>
  </si>
  <si>
    <t>Fürkész játékos természetismereti sorozat 2 félév*4 előadásból áll</t>
  </si>
  <si>
    <t>febr. Hang-adó, márc. Állatiskola, ápr.Méhraj durozsol, ápr.Szóló szőlő,okt.Miből lesz a cserebogár, nov.Halak, dec.Süssünk madárkalácsot, jan.Mozigépház</t>
  </si>
  <si>
    <t>Roszikné Laczi Ildikó zeneterapeuta, Dr. Mező Tibor állatorvos,Klein Ibolya Körlánc Egy.,katonatelepi Szőlészeti Kut.Int.,Dr.Szappanos Albert állatoros,Kozma Levente akvariszta, Ronkó Erzsébet KNP,Csenkiné Edit Otthon mozi</t>
  </si>
  <si>
    <t>Csizmadia Ilona</t>
  </si>
  <si>
    <t>Barangoló természetvédelmi sorozat 2félév*3 előadásból áll+ 1 különea.</t>
  </si>
  <si>
    <t>febr.A növények vándorlása, márc.Utazás a testünk körül, ápr. A rovarok bolygólya okt.Mikor nyílik a tizsavirág, nov.A Fekete erdőtől a Fekete-tengerig, dec.Széles a Balaton vize..</t>
  </si>
  <si>
    <t>Szivárvány Party</t>
  </si>
  <si>
    <t>Gilly Zsolt KNP, Ujváry Paulina M.Vöröskereszt, Dr. Szappanos Albert állatorvos, Szabóné Ronkó Erzsébet KNP</t>
  </si>
  <si>
    <t>Benedek apó meséi-ism. terj sorozat 1félév*3 ea.+1kézm.fogl.</t>
  </si>
  <si>
    <t>okt. Tűzmadár-bábjáték,nov. Az aranyszőrű bárány-mesehangverseny, dec.Uccu bizony szaladjunk!-népzene, néptánc, folyamatos: kézműves foglakozás</t>
  </si>
  <si>
    <t>Szirtes Józsefné és bábcsoportjai, Chorhidea kamarazenekar,Hírös Néptánc Tanoda, Hegedűs egy.</t>
  </si>
  <si>
    <t>"Itt születtem én ezen a tájon" közösségi játék Petőfi Sándor születésének 185. és halálának 160. évfordulója alkalmából részletes létszám:168+252 +750=1170</t>
  </si>
  <si>
    <t>márc. kiállítás és záró esemény+ápr. jutalom kirándulások: Bp. petőfi irodalmi múzeum, Kiskőrös P. szülőháza, Kiskunfélrgyháza, Szalkszentmárton+helyi múzeumlátogatások</t>
  </si>
  <si>
    <t>záró: Hegedűs egy, Hírös NéptáncTanoda néptáncosai, Kiskun Hagyományőr Egy., Csörömpölők zenekar, petőfi ir. Múz, Kiskőrösi szülőház, Félegyházi Petőfi emlékszoba, Szalkszentmártoni Petőfi Múzeum</t>
  </si>
  <si>
    <t>Zöld kuckó természetismereti játszóházi foglalkozás 2 félév*4 fogl.összes bérletes 521 fő</t>
  </si>
  <si>
    <t>Forgó Gyöngyi</t>
  </si>
  <si>
    <t>Szirtes Józsefné és Tóth Anita</t>
  </si>
  <si>
    <t>heti 1*0,5 óra</t>
  </si>
  <si>
    <t xml:space="preserve">Báron Bábos Műhely </t>
  </si>
  <si>
    <t>Szirtes Józsefné és Kovács Hajnalka</t>
  </si>
  <si>
    <t>febr.Kalandok a földben, márc.Én vagyok az első virág, ápr.Test-őrség, máj.Madárfészek-kereső játék okt.Piros alma, nov.érzékszervek, dec.hulladék újrahaszn, jan. madár-lakoma</t>
  </si>
  <si>
    <t>Körlánc Egyesület Thurzóné Halasi Ágnes, Klein Ibolya</t>
  </si>
  <si>
    <t>Szülők iskolája ismeretterjesztő előadások 5 előadásból álló bérle: részletes létszám: 32+54+51    +200+43      =380</t>
  </si>
  <si>
    <r>
      <t xml:space="preserve">jan. Korai kötődés, febr.Értsd meg kamasz gyermeked!, márc. Korlátlan nevelés? </t>
    </r>
    <r>
      <rPr>
        <u val="single"/>
        <sz val="10"/>
        <rFont val="Times New Roman"/>
        <family val="1"/>
      </rPr>
      <t>Okt. Tehetség,</t>
    </r>
    <r>
      <rPr>
        <sz val="10"/>
        <rFont val="Times New Roman"/>
        <family val="1"/>
      </rPr>
      <t xml:space="preserve"> nov. Tabuk a családban</t>
    </r>
  </si>
  <si>
    <r>
      <t xml:space="preserve">Dr. Hanusz Klára, Deákné B. katalin, Nádas Mária, </t>
    </r>
    <r>
      <rPr>
        <u val="single"/>
        <sz val="10"/>
        <rFont val="Times New Roman"/>
        <family val="1"/>
      </rPr>
      <t>dr. Ranschburg Jenő</t>
    </r>
    <r>
      <rPr>
        <sz val="10"/>
        <rFont val="Times New Roman"/>
        <family val="1"/>
      </rPr>
      <t>, Dr. Csertő Aranka</t>
    </r>
  </si>
  <si>
    <t>Pilvax Nosztalgia Kávéház</t>
  </si>
  <si>
    <t>március 15-én</t>
  </si>
  <si>
    <t>Tűzön-Vízen át hagyományőrző Egyesület</t>
  </si>
  <si>
    <t>Habuda Ibolya</t>
  </si>
  <si>
    <t>Színházlátogatás</t>
  </si>
  <si>
    <t>Burján Sándorné</t>
  </si>
  <si>
    <t>Kirándulás</t>
  </si>
  <si>
    <r>
      <t xml:space="preserve">Iskolai Zöld Napok - </t>
    </r>
    <r>
      <rPr>
        <b/>
        <sz val="10"/>
        <color indexed="17"/>
        <rFont val="Times New Roman"/>
        <family val="1"/>
      </rPr>
      <t>KEOP - kihelyezett</t>
    </r>
  </si>
  <si>
    <t>Iskolákba kihelyezett zöld programok</t>
  </si>
  <si>
    <t>Oláh Edit</t>
  </si>
  <si>
    <r>
      <t xml:space="preserve">Klubdélutánok - </t>
    </r>
    <r>
      <rPr>
        <b/>
        <sz val="10"/>
        <color indexed="17"/>
        <rFont val="Times New Roman"/>
        <family val="1"/>
      </rPr>
      <t>KEOP</t>
    </r>
  </si>
  <si>
    <t>Klub látogatóinak , illetve a megtartott foglalkozásokon résztvevők száma</t>
  </si>
  <si>
    <t>Oláh Edit, Bérces Dóra</t>
  </si>
  <si>
    <t>Fantoly Gyula</t>
  </si>
  <si>
    <t xml:space="preserve">Ebből a 14- 30 éves korosztály tagjai: </t>
  </si>
  <si>
    <r>
      <t xml:space="preserve">Zöld ernyő Nagyrendezvények - </t>
    </r>
    <r>
      <rPr>
        <b/>
        <sz val="10"/>
        <color indexed="17"/>
        <rFont val="Times New Roman"/>
        <family val="1"/>
      </rPr>
      <t>KEOP</t>
    </r>
  </si>
  <si>
    <t>Sajtótájékoztató</t>
  </si>
  <si>
    <t>Nyitórendezvény</t>
  </si>
  <si>
    <t>Oláh Edit, Bérces Dóra, Kovácsné Marosi Erika</t>
  </si>
  <si>
    <t>Autómentes Nap</t>
  </si>
  <si>
    <r>
      <t xml:space="preserve">Zöld ernyő Városrészi Napok - </t>
    </r>
    <r>
      <rPr>
        <b/>
        <sz val="10"/>
        <color indexed="17"/>
        <rFont val="Times New Roman"/>
        <family val="1"/>
      </rPr>
      <t>KEOP - kihelyezett</t>
    </r>
  </si>
  <si>
    <t>Hetényi városrészi napok</t>
  </si>
  <si>
    <t>Bérces Dóra, Kovácsné Marosi Erika</t>
  </si>
  <si>
    <t>Katonatelepi városrészi Napok</t>
  </si>
  <si>
    <t>Bérces Dóra</t>
  </si>
  <si>
    <t>Hunyadivárosi városrészi napok</t>
  </si>
  <si>
    <t>Klein Ibolya</t>
  </si>
  <si>
    <t>Lajosmizse: Könyves Vasárnap</t>
  </si>
  <si>
    <t>?</t>
  </si>
  <si>
    <r>
      <t xml:space="preserve">Képzések - </t>
    </r>
    <r>
      <rPr>
        <b/>
        <sz val="10"/>
        <color indexed="17"/>
        <rFont val="Times New Roman"/>
        <family val="1"/>
      </rPr>
      <t>KEOP</t>
    </r>
  </si>
  <si>
    <t>Nyugdíjas szövetség szervezése:  Klímaváltozás címmel.</t>
  </si>
  <si>
    <t>Ádám Ferenc</t>
  </si>
  <si>
    <r>
      <t xml:space="preserve">Zöld ernyő vetítések - </t>
    </r>
    <r>
      <rPr>
        <b/>
        <sz val="10"/>
        <color indexed="57"/>
        <rFont val="Times New Roman"/>
        <family val="1"/>
      </rPr>
      <t>KEOP</t>
    </r>
  </si>
  <si>
    <t>Összesen:</t>
  </si>
  <si>
    <t>2. Művészeti programok</t>
  </si>
  <si>
    <t>ZsebSzínháZ - gyermekszínházi előadások részletes létszám:2+2+3 ea:285+342 +388=1015</t>
  </si>
  <si>
    <t>Január 10. Lúdas Matyi, Február 21.Biciklizős lemez, December 5. Télen minden hófehér Mikulás váró koncert</t>
  </si>
  <si>
    <t>Krizsik Ali színháza, Gryllus Vilmos, Csörömpölők egy.</t>
  </si>
  <si>
    <t>Varázsszőnyeg zenés mese és filmszínházi bérlet 2*3*3 előadás összes bérletes:1069fő</t>
  </si>
  <si>
    <t>Résztvevő</t>
  </si>
  <si>
    <r>
      <t xml:space="preserve">Informatikai szakkör - </t>
    </r>
    <r>
      <rPr>
        <b/>
        <sz val="10"/>
        <color indexed="10"/>
        <rFont val="Times New Roman"/>
        <family val="1"/>
      </rPr>
      <t>TÁMOP - kihelyezett</t>
    </r>
  </si>
  <si>
    <r>
      <t xml:space="preserve">Háztartási szakkör - </t>
    </r>
    <r>
      <rPr>
        <b/>
        <sz val="10"/>
        <color indexed="10"/>
        <rFont val="Times New Roman"/>
        <family val="1"/>
      </rPr>
      <t>TÁMOP - kihelyezett</t>
    </r>
  </si>
  <si>
    <r>
      <t xml:space="preserve">"Történhetett volna másképp!" Bűnmegelőzési program - </t>
    </r>
    <r>
      <rPr>
        <b/>
        <sz val="10"/>
        <color indexed="10"/>
        <rFont val="Times New Roman"/>
        <family val="1"/>
      </rPr>
      <t>TÁMOP - kihelyezett</t>
    </r>
  </si>
  <si>
    <r>
      <t xml:space="preserve">A Kecskeméti Ifjúsági Otthon 2010. évi statisztikai adatai - </t>
    </r>
    <r>
      <rPr>
        <b/>
        <sz val="12"/>
        <color indexed="10"/>
        <rFont val="Arial"/>
        <family val="2"/>
      </rPr>
      <t xml:space="preserve">támogatottság </t>
    </r>
  </si>
  <si>
    <r>
      <t xml:space="preserve">Akarsz-e varázsló lenni? I. képzőművészeti  </t>
    </r>
    <r>
      <rPr>
        <b/>
        <sz val="10"/>
        <color indexed="10"/>
        <rFont val="Times New Roman"/>
        <family val="1"/>
      </rPr>
      <t>TÁMOP -kihelyezett</t>
    </r>
  </si>
  <si>
    <r>
      <t>Akarsz-e varázsló lenni? II.képzőművészeti -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TÁMOP - kihelyezett</t>
    </r>
  </si>
  <si>
    <r>
      <t xml:space="preserve">A fény gyermekei - rajz - </t>
    </r>
    <r>
      <rPr>
        <b/>
        <sz val="10"/>
        <color indexed="10"/>
        <rFont val="Times New Roman"/>
        <family val="1"/>
      </rPr>
      <t>TÁMOP - kihelyezett - kihelyezett</t>
    </r>
  </si>
  <si>
    <r>
      <t xml:space="preserve">Művészeti felvételi előkészítő tehetséggondozó szakkör </t>
    </r>
    <r>
      <rPr>
        <b/>
        <sz val="10"/>
        <color indexed="10"/>
        <rFont val="Times New Roman"/>
        <family val="1"/>
      </rPr>
      <t>TÁMOP - kihelyezett</t>
    </r>
  </si>
  <si>
    <r>
      <t xml:space="preserve">"Játszunk a vonalakkal" rajz szakkör </t>
    </r>
    <r>
      <rPr>
        <b/>
        <sz val="10"/>
        <color indexed="10"/>
        <rFont val="Times New Roman"/>
        <family val="1"/>
      </rPr>
      <t>TÁMOP - kihelyezett</t>
    </r>
  </si>
  <si>
    <r>
      <t xml:space="preserve">Fafaragó szakkör </t>
    </r>
    <r>
      <rPr>
        <b/>
        <sz val="10"/>
        <color indexed="10"/>
        <rFont val="Times New Roman"/>
        <family val="1"/>
      </rPr>
      <t>TÁMOP - kihelyezett</t>
    </r>
  </si>
  <si>
    <t>febr. Becsületes tolvaj Marci-mesej., márc. Napkirálynő-film, A kiskakas gyémánt félkr.-bábj. Okt.Rajzolok ergy szép világot!-gyermekokcert, nov.Cin-cin lovag-film, dec.Hetet egy csapásra-mesej.</t>
  </si>
  <si>
    <t>Grimm-busz színház, Komor László bábm., Mikola Péter</t>
  </si>
  <si>
    <t>Meséről zenére hangverseny sorozat óvódásoknak és kisiskolásoknak 1 félév*3 hangverseny</t>
  </si>
  <si>
    <t>Mátyás király meg a székely ember lánya, Diótörő, A két bors ökröcske</t>
  </si>
  <si>
    <t xml:space="preserve">Chorhidea Kamara zenekar, Hírös Tsk,zsonglőrök, énekesek </t>
  </si>
  <si>
    <t>Ifjúsági hangverseny sorozat J. Haydn halálának 200. évfordulója 1 félév*. 3 előadásból áll</t>
  </si>
  <si>
    <t>Az érlelődés évei, Eszterházai vigasságok, "Császárokkal, királyokkal és sok nagy úrral volt itt dolgom…"</t>
  </si>
  <si>
    <t xml:space="preserve"> Chorhidea Kamarazenekar, Gamf zenekar, Golddance Tánccsoport, Széchenyi I. Szakk. diákjai</t>
  </si>
  <si>
    <t>Tükörtermi családi hangversenyek 3 előadásból áll részletes létszám: 79+65+57     =201</t>
  </si>
  <si>
    <t xml:space="preserve"> Varázsfuvola, A békakirály, Csipkerózsika</t>
  </si>
  <si>
    <t>Chorhidea kamarazenakar, Hirös Tsk. Magyarországi Lengyelség Múzeuma és Levéltára</t>
  </si>
  <si>
    <t>Családi bábszínház részl.létszám:7 előadás( 68+67+55 +46+65+66+53) =420</t>
  </si>
  <si>
    <t>jan. A hazudós kecske, febr. mackós mesék, márc. A kacor király, ápr. Tűzmadár, okt.Sündisznócska lovagol, nov.A kisgömböc, dec.Betlehemi királyok</t>
  </si>
  <si>
    <t>Szirtes Józsefné</t>
  </si>
  <si>
    <t>3. Egészségnevelési programok</t>
  </si>
  <si>
    <r>
      <t xml:space="preserve">Egészségesebb holnapért - a fiatok mentális egészsége -  2.félévben </t>
    </r>
    <r>
      <rPr>
        <b/>
        <sz val="10"/>
        <color indexed="12"/>
        <rFont val="Times New Roman"/>
        <family val="1"/>
      </rPr>
      <t>TÁMOP - kihelyezett</t>
    </r>
  </si>
  <si>
    <t>1-1 óra igény szerint</t>
  </si>
  <si>
    <t>Városi Mentálgigiénés Munkaközösség</t>
  </si>
  <si>
    <t>Csekei Rita</t>
  </si>
  <si>
    <r>
      <t xml:space="preserve">FÉK  órák - 2. félévben - </t>
    </r>
    <r>
      <rPr>
        <b/>
        <sz val="10"/>
        <color indexed="12"/>
        <rFont val="Times New Roman"/>
        <family val="1"/>
      </rPr>
      <t>TÁMOP - kihelyezett</t>
    </r>
  </si>
  <si>
    <t>Varjú Lajos</t>
  </si>
  <si>
    <t>FÉK Klub</t>
  </si>
  <si>
    <t>heti 1x2 óra</t>
  </si>
  <si>
    <t>Varjú Lajos, Timoteus Társaság</t>
  </si>
  <si>
    <t>4. Játék programok</t>
  </si>
  <si>
    <t>Gyermeknap</t>
  </si>
  <si>
    <t>Cróka Bábszínház, Katona József Megyei Könyvtár</t>
  </si>
  <si>
    <t>Karácsonyi csillagszóró…játszónap gyermekcsoportoknak 12 helyszín</t>
  </si>
  <si>
    <t xml:space="preserve">a intézménybe rendszeresen járó általános iskolai és óvódai csoportok </t>
  </si>
  <si>
    <t>Mackó kuckó- Mézes bérlet, Málnás Bérlet</t>
  </si>
  <si>
    <t>2 félév*4+4 fogl.</t>
  </si>
  <si>
    <t>Szirtes Józsefné, Forgó Gyöngyi</t>
  </si>
  <si>
    <t>Nyári mesetekergő 4 alk. Részletes létszám: 48+27+54+50=179 fő</t>
  </si>
  <si>
    <t>júl.1. Géró udvar júl.10. Bozsó Gyűjt., júl.22. természet Háza, júl.29. Géró udvar</t>
  </si>
  <si>
    <t>Szirtes Józsefné, Tassy lilla, Szabó Balázs</t>
  </si>
  <si>
    <t>Szünidei foglalkozások (tavaszi, őszi és téli)</t>
  </si>
  <si>
    <t>2009. október 31. Tökös nap!Játszódélután 2009.november 28. Adventi koszorú készítés! Ügyeskedő</t>
  </si>
  <si>
    <t>Gömöry Dorottya+meghívott kézművesek, animátorok, zsonglőrök</t>
  </si>
  <si>
    <t>Gömöry Dorottya</t>
  </si>
  <si>
    <t>Szilveszteri Konfetti Party</t>
  </si>
  <si>
    <t>2009. december 28.</t>
  </si>
  <si>
    <t>Gömöry Dorottya +meghívott animátorok</t>
  </si>
  <si>
    <t>Farsang -Farka Játszódélután</t>
  </si>
  <si>
    <t>2009. február 28.</t>
  </si>
  <si>
    <t>Gömöry Dorottya+meghívott animátorok</t>
  </si>
  <si>
    <t>Szivárvány parti, "Nekem lesz a legjobb bulim" név,- és születésnapi zsúr</t>
  </si>
  <si>
    <t>Thurzóné Halasi Ágnes</t>
  </si>
  <si>
    <t>Játéktári foglalkozások az Ifjúsági Otthonban</t>
  </si>
  <si>
    <t>Családi bábszínház,     Tükörtermi hangverseny, Zsebszínház</t>
  </si>
  <si>
    <t>Animátorok</t>
  </si>
  <si>
    <t>Játéktári foglalkozások kihelyezetten</t>
  </si>
  <si>
    <t>Szivárvány családi nap</t>
  </si>
  <si>
    <t>II. Tehetséggondozás, képességfejlesztés</t>
  </si>
  <si>
    <t>1. Művészeti találkozó, fesztivál, kiállítás</t>
  </si>
  <si>
    <t>Jövőnk építőkockái Kecskeméten sajtó tájékoztató, nyitó program, operatív értekezlet</t>
  </si>
  <si>
    <t>Józsa Katalin</t>
  </si>
  <si>
    <t xml:space="preserve">Zsolnay fotó pályázat </t>
  </si>
  <si>
    <t>Csizmadia Ilona, Ugray Zsuzsa, Gömöry Dorottya</t>
  </si>
  <si>
    <t>Zsolnay nemzetközi fotókiállítás- vándorkiállítás részletes létszám:551+195+406+1078+505=2735                            5 helyszín*15 kiállító nap</t>
  </si>
  <si>
    <t>2009.jan. Kecskemét, márc.Bp. Városvédő Egyesület,             márc.Pécs, ápr.Szabadka, jún. Mvhely 5*15 kiállító nap</t>
  </si>
  <si>
    <t>Pécsi Kulturális Központ, Szabadkai Népkör Egyesület, Marosvásárhely-Kecskemét Baráti Kör Egy., Bp-i Városvédő Egy., NKA Iparműv. Szakmai Koll., KMJV Önkormányzata, Zsolnay Manufaktúra, Petőfi Népe BAON</t>
  </si>
  <si>
    <t>Magyar Kultúra Napja (jeligés irodalmi pályázatok: beérkezett 26 db)</t>
  </si>
  <si>
    <t>január 19-én</t>
  </si>
  <si>
    <t>Molnár Ilona Eszter</t>
  </si>
  <si>
    <t>Kecskeméti Diákönkormányzat Fóruma</t>
  </si>
  <si>
    <t xml:space="preserve">3. Egészségnevelési programok </t>
  </si>
  <si>
    <t xml:space="preserve">Jóga kör </t>
  </si>
  <si>
    <t>Turpinszky Béláné</t>
  </si>
  <si>
    <t>április, október, december  3 x 3 nap (3 x 8 óra)</t>
  </si>
  <si>
    <t>Hírös Hunok Darts Egyesület</t>
  </si>
  <si>
    <t>2012-es adatok</t>
  </si>
  <si>
    <r>
      <t xml:space="preserve">Otthon mozi </t>
    </r>
    <r>
      <rPr>
        <sz val="10"/>
        <rFont val="Arial"/>
        <family val="2"/>
      </rPr>
      <t xml:space="preserve">(ebből 14 615 fő a műsorrendi vetítés és 1.547 fő külső rendezvény)  </t>
    </r>
  </si>
  <si>
    <t>4560 alkalom</t>
  </si>
  <si>
    <t>hetente 3 nap</t>
  </si>
  <si>
    <t>Magyar Irodalomtörténeti Társaság kecskeméti csoportja</t>
  </si>
  <si>
    <t>Versmondók Találkozója döntő</t>
  </si>
  <si>
    <t>2009. május 23.</t>
  </si>
  <si>
    <t>ua.</t>
  </si>
  <si>
    <t>Versmondók Találkozója</t>
  </si>
  <si>
    <t>április-május</t>
  </si>
  <si>
    <t>Kecskeméti Drámapedagógiai műhely, elődöntők helyszínét adó iskolák, Apáczai kiadó, Cseh pékség, Forrás, Fotócenter, Kecskeméti lapok, Univer, KTV</t>
  </si>
  <si>
    <t>Katona József Napok keretében versmondó versenye Kazinczy évforduló</t>
  </si>
  <si>
    <t>2009. jan 16.</t>
  </si>
  <si>
    <t>Kecskemét Fringe amatőr ifjúsági művészeti találkozó benne:  Virágkiállítás a Kocsis Pál Mezőgazdasági Szakközépiskola és Szakiskola diákjainak közreműködésével</t>
  </si>
  <si>
    <t>kiállítások</t>
  </si>
  <si>
    <t>Gömöry Dorottya, Papp László, Süli Csontos Ottó+kiállítók</t>
  </si>
  <si>
    <t>Zum Erika</t>
  </si>
  <si>
    <t>Diákgaléria kiállításai</t>
  </si>
  <si>
    <t>2009. január 09- december 23. 2-3 hetente</t>
  </si>
  <si>
    <t>"Thália szekerén jöttünk",  benne a XVIII. Országos Weöres Sándor Gyermekszínjátszó Találkozó Bács Kiskun Megyei rendezvénye (Kecskeméti Tavaszi Fesztivál)</t>
  </si>
  <si>
    <t>március 27-28.</t>
  </si>
  <si>
    <t>Magyar Drámapedagógiai Társaság, általános iskolák</t>
  </si>
  <si>
    <t>Zum Erika, Oláh Edit, Csizmadia Ilona</t>
  </si>
  <si>
    <t>Kecskemét Fringe- fiatalok művészeti fesztiválja, benne az Országos Diákszínjátszó Találkozó Dél-alföldi regionális rendezvénye (Kecskeméti Tavaszi Fesztivál)</t>
  </si>
  <si>
    <t>április 2-5.</t>
  </si>
  <si>
    <t xml:space="preserve">Tudomány és Technika Háza, Malom központ, Ciróka Bábszínház,Eurokult Egyesület </t>
  </si>
  <si>
    <t>SZAKE ARTC (Szakközépiskolások színjátszó fesztiválja)</t>
  </si>
  <si>
    <t>április 24-25.</t>
  </si>
  <si>
    <t>SZAKE</t>
  </si>
  <si>
    <t>Az Országos Weöres Sándor Gyermekszínjátszó Találkozó Délkelet-magyarországi regionális rendezvénye</t>
  </si>
  <si>
    <t>május</t>
  </si>
  <si>
    <t>Magyar Drámapedagógiai Társaság</t>
  </si>
  <si>
    <t>Negyedik Magyar Dorombfesztivál</t>
  </si>
  <si>
    <t>szeptember 18-20.</t>
  </si>
  <si>
    <t>Szilágyi Áron</t>
  </si>
  <si>
    <t>Ünnepi gyertyagyújtás/színpadi műsor</t>
  </si>
  <si>
    <t>december</t>
  </si>
  <si>
    <t>2. Vizuális és kézműves programok</t>
  </si>
  <si>
    <t>Festékmanó kör RADÍRPÓK érzékelésfejlesztő kreatív játszócsoport bérletes</t>
  </si>
  <si>
    <t xml:space="preserve"> 2009. tavasz 2009. szeptember 23-nov. 04. nov. 18-dec. 09. heti 1x 30 perc</t>
  </si>
  <si>
    <t>Polyák Emese Pintér Réka</t>
  </si>
  <si>
    <t>Kerámia csoportos foglalkozások  - 2. félévtől Ajándékkészítő kerámia foglalkozások</t>
  </si>
  <si>
    <t>2009. január 23-június 5., 2009. október 14-december 08. 2 óra igény szerint</t>
  </si>
  <si>
    <t xml:space="preserve">Tűzvarázs szakkör </t>
  </si>
  <si>
    <t>2009. ősz</t>
  </si>
  <si>
    <t>Szabó Zsuzsa</t>
  </si>
  <si>
    <t>Tűzzománc csoportfoglalkozás</t>
  </si>
  <si>
    <t>2009. április 16-május 28., 2009. ősz 1-1 óra igény szerint</t>
  </si>
  <si>
    <t>Uhl Veronika</t>
  </si>
  <si>
    <t xml:space="preserve">Disputa Klub </t>
  </si>
  <si>
    <t>Kéz öt ujja kézműves foglalkozások</t>
  </si>
  <si>
    <t>2009. február -június 11.</t>
  </si>
  <si>
    <t>Oláh Edit, Barcsik Sándorné</t>
  </si>
  <si>
    <t>Fazekas szakkör felnőtt csoport</t>
  </si>
  <si>
    <t>2009. január 14-május 27. 2009. október 07- december 16.        Heti 1x 3 óra</t>
  </si>
  <si>
    <t>Takács István</t>
  </si>
  <si>
    <t>Kosárfonó tanfolyam ifjúsági, felnőtt</t>
  </si>
  <si>
    <t>2009. február 2-május 11.,  2009. október 12- november 30. Heti 1x3 óra</t>
  </si>
  <si>
    <t>Tímár Antalné</t>
  </si>
  <si>
    <t>"Képről-Képre" Animációsfilmes műhely "Körülöttünk a világ" MMKA</t>
  </si>
  <si>
    <t xml:space="preserve">2009. szeptember 25.-december 18. </t>
  </si>
  <si>
    <t>Szoboszlay Péter, Fazekas László, Gulyás Kis Ágnes, Miklósné Urbán Zsuzsa</t>
  </si>
  <si>
    <t xml:space="preserve">Gömöry Dorottya </t>
  </si>
  <si>
    <t xml:space="preserve">Marosvásárhelyi napok kézműves foglalkozás </t>
  </si>
  <si>
    <t xml:space="preserve">2009. június 25-28. </t>
  </si>
  <si>
    <r>
      <t xml:space="preserve">Sokszorosító grafiakai Műhely </t>
    </r>
    <r>
      <rPr>
        <b/>
        <sz val="10"/>
        <color indexed="12"/>
        <rFont val="Times New Roman"/>
        <family val="1"/>
      </rPr>
      <t>TÁMOP</t>
    </r>
  </si>
  <si>
    <t>heti1x3 óra</t>
  </si>
  <si>
    <t>Szikora Imre</t>
  </si>
  <si>
    <t>Ugray Zsuzsa</t>
  </si>
  <si>
    <r>
      <t xml:space="preserve">Szobrász műhely II. félévtől  </t>
    </r>
    <r>
      <rPr>
        <b/>
        <sz val="10"/>
        <color indexed="12"/>
        <rFont val="Times New Roman"/>
        <family val="1"/>
      </rPr>
      <t>TÁMOP</t>
    </r>
  </si>
  <si>
    <t>2009. január 9-május29. ,2009. október 02-december 17. Heti 1 x 2 óra</t>
  </si>
  <si>
    <t>Kovács Noémi</t>
  </si>
  <si>
    <r>
      <t xml:space="preserve">Fazekas szakkör II. félévtől  </t>
    </r>
    <r>
      <rPr>
        <b/>
        <sz val="10"/>
        <color indexed="12"/>
        <rFont val="Times New Roman"/>
        <family val="1"/>
      </rPr>
      <t>TÁMOP</t>
    </r>
    <r>
      <rPr>
        <sz val="10"/>
        <rFont val="Times New Roman"/>
        <family val="1"/>
      </rPr>
      <t xml:space="preserve"> ifjúsági csop.</t>
    </r>
  </si>
  <si>
    <t>2009. október 07- december 16.        Heti 1 x 3x45 perc</t>
  </si>
  <si>
    <t xml:space="preserve">Takácas István </t>
  </si>
  <si>
    <r>
      <t xml:space="preserve">Kerámia szakkör II. félévtől  </t>
    </r>
    <r>
      <rPr>
        <b/>
        <sz val="10"/>
        <color indexed="12"/>
        <rFont val="Times New Roman"/>
        <family val="1"/>
      </rPr>
      <t>TÁMOP</t>
    </r>
    <r>
      <rPr>
        <sz val="10"/>
        <rFont val="Times New Roman"/>
        <family val="1"/>
      </rPr>
      <t xml:space="preserve">     "Formázd agyagba vágyaidat"                              </t>
    </r>
  </si>
  <si>
    <t>2009. január 13-május 26. 2009. szeptember 29-december 17.  Heti 1x2 óra</t>
  </si>
  <si>
    <r>
      <t xml:space="preserve">„Képről képre”animáció II: félévtől   </t>
    </r>
    <r>
      <rPr>
        <b/>
        <sz val="10"/>
        <color indexed="12"/>
        <rFont val="Times New Roman"/>
        <family val="1"/>
      </rPr>
      <t>TÁMOP</t>
    </r>
  </si>
  <si>
    <t>2009. január 9-május 29., 2009. szeptember 25-december 18. Heti 1 x 3 x 45 perc</t>
  </si>
  <si>
    <t>Szoboszlay Péter, Fazekas László, Gulyás Kis ágnes</t>
  </si>
  <si>
    <t>Ijfúsági programok</t>
  </si>
  <si>
    <t>V.</t>
  </si>
  <si>
    <t>Tényleges bevételek-kiadások</t>
  </si>
  <si>
    <t>Programokhoz nem kötött bev-kiad</t>
  </si>
  <si>
    <t>XI.</t>
  </si>
  <si>
    <t>Zöldernyő</t>
  </si>
  <si>
    <t>Egészségmegőrző</t>
  </si>
  <si>
    <t xml:space="preserve">                           Bevétel</t>
  </si>
  <si>
    <r>
      <t xml:space="preserve">Az Animációs film rejtelmei, tematikus műhelyfoglalkozások </t>
    </r>
    <r>
      <rPr>
        <b/>
        <sz val="10"/>
        <color indexed="12"/>
        <rFont val="Times New Roman"/>
        <family val="1"/>
      </rPr>
      <t>TÁMOP</t>
    </r>
  </si>
  <si>
    <t>2009. december 1-december 8.</t>
  </si>
  <si>
    <t>Szoboszlay Péter, Fazekas László, Gulyás Kis Ágnes</t>
  </si>
  <si>
    <r>
      <t xml:space="preserve">"Játszunk a vonalakkal" rajz szakkör II. félévtől </t>
    </r>
    <r>
      <rPr>
        <b/>
        <sz val="10"/>
        <color indexed="12"/>
        <rFont val="Times New Roman"/>
        <family val="1"/>
      </rPr>
      <t>TÁMOP</t>
    </r>
  </si>
  <si>
    <t>2009. január 14-május 27., 2009. szeptember 23-december 12.</t>
  </si>
  <si>
    <t>Pintér Réka</t>
  </si>
  <si>
    <r>
      <t xml:space="preserve">Művészeti felvételi előkészítő tehetséggondozó szakkör II. félévtől </t>
    </r>
    <r>
      <rPr>
        <b/>
        <sz val="10"/>
        <color indexed="12"/>
        <rFont val="Times New Roman"/>
        <family val="1"/>
      </rPr>
      <t>TÁMOP</t>
    </r>
  </si>
  <si>
    <t>2009. január 8-17. , 2009. október 01-december 17. Heti 1x 2óra</t>
  </si>
  <si>
    <r>
      <t xml:space="preserve">Akarsz-e varázsló lenni? I. képzőművészeti  </t>
    </r>
    <r>
      <rPr>
        <b/>
        <sz val="10"/>
        <color indexed="12"/>
        <rFont val="Times New Roman"/>
        <family val="1"/>
      </rPr>
      <t>TÁMOP - kihelyezett</t>
    </r>
  </si>
  <si>
    <t>Bakró Barbara</t>
  </si>
  <si>
    <r>
      <t>Akarsz-e varázsló lenni? II.képzőművészeti -</t>
    </r>
    <r>
      <rPr>
        <b/>
        <sz val="10"/>
        <color indexed="12"/>
        <rFont val="Times New Roman"/>
        <family val="1"/>
      </rPr>
      <t xml:space="preserve"> TÁMOP - kihelyezett</t>
    </r>
  </si>
  <si>
    <t>Polyák Ferencné</t>
  </si>
  <si>
    <r>
      <t xml:space="preserve">A fény gyermekei - rajz - </t>
    </r>
    <r>
      <rPr>
        <b/>
        <sz val="10"/>
        <color indexed="12"/>
        <rFont val="Times New Roman"/>
        <family val="1"/>
      </rPr>
      <t>TÁMOP - kihelyezett</t>
    </r>
  </si>
  <si>
    <r>
      <t xml:space="preserve">Fafaragó szakkör </t>
    </r>
    <r>
      <rPr>
        <b/>
        <sz val="10"/>
        <color indexed="12"/>
        <rFont val="Times New Roman"/>
        <family val="1"/>
      </rPr>
      <t>TÁMOP - kihelyezett</t>
    </r>
  </si>
  <si>
    <t>Csapó Imre</t>
  </si>
  <si>
    <r>
      <t xml:space="preserve">Tematikus kerámia foglalkozások - </t>
    </r>
    <r>
      <rPr>
        <b/>
        <sz val="10"/>
        <color indexed="12"/>
        <rFont val="Times New Roman"/>
        <family val="1"/>
      </rPr>
      <t>TÁMOP</t>
    </r>
  </si>
  <si>
    <t>6 csoporttal külön-külön egyeztetve</t>
  </si>
  <si>
    <t>3. Színjátszás-dráma</t>
  </si>
  <si>
    <t xml:space="preserve">Diákszínjátszó Kör (kio: Sz. Kulcsár Gabriella I. félév) </t>
  </si>
  <si>
    <t>Heti 2x2 óra</t>
  </si>
  <si>
    <t xml:space="preserve"> Sz. Kulcsár Gabriella</t>
  </si>
  <si>
    <t>Gyermekszínjátszó kör (kio: Sz. Kulcsár Gabriella I. félév)</t>
  </si>
  <si>
    <t>Sz. Kulcsár Gabriella</t>
  </si>
  <si>
    <r>
      <t xml:space="preserve">Vándorbot bábos kör 2. félévtől </t>
    </r>
    <r>
      <rPr>
        <b/>
        <sz val="10"/>
        <color indexed="12"/>
        <rFont val="Times New Roman"/>
        <family val="1"/>
      </rPr>
      <t>TÁMOP</t>
    </r>
  </si>
  <si>
    <t>Heti 1x2 óra</t>
  </si>
  <si>
    <r>
      <t xml:space="preserve">Aranyos Kakasok Bábcsoport </t>
    </r>
    <r>
      <rPr>
        <b/>
        <sz val="10"/>
        <color indexed="12"/>
        <rFont val="Times New Roman"/>
        <family val="1"/>
      </rPr>
      <t>TÁMOP - kihelyezett</t>
    </r>
  </si>
  <si>
    <r>
      <t xml:space="preserve">Gyermekszínjátszó szakkör 2. félév - </t>
    </r>
    <r>
      <rPr>
        <b/>
        <sz val="10"/>
        <color indexed="12"/>
        <rFont val="Times New Roman"/>
        <family val="1"/>
      </rPr>
      <t>TÁMOP - kihelyezett</t>
    </r>
  </si>
  <si>
    <t>heti 1x3 óra</t>
  </si>
  <si>
    <t>Kormányosné Makai Eszter</t>
  </si>
  <si>
    <r>
      <t xml:space="preserve">Diákszínjátszó kör (Sárosi Gábor II. félév) </t>
    </r>
    <r>
      <rPr>
        <b/>
        <sz val="10"/>
        <color indexed="12"/>
        <rFont val="Times New Roman"/>
        <family val="1"/>
      </rPr>
      <t>TÁMOP</t>
    </r>
  </si>
  <si>
    <t>heti 1x 4 óra</t>
  </si>
  <si>
    <t>Sárosi Gábor</t>
  </si>
  <si>
    <r>
      <t xml:space="preserve">Gyermekszínjátszó kör (kio: Török László II. félév) </t>
    </r>
    <r>
      <rPr>
        <b/>
        <sz val="10"/>
        <color indexed="12"/>
        <rFont val="Times New Roman"/>
        <family val="1"/>
      </rPr>
      <t>TÁMOP</t>
    </r>
  </si>
  <si>
    <t>Török László</t>
  </si>
  <si>
    <r>
      <t xml:space="preserve">Diák műsorvezető kör </t>
    </r>
    <r>
      <rPr>
        <b/>
        <sz val="10"/>
        <color indexed="12"/>
        <rFont val="Times New Roman"/>
        <family val="1"/>
      </rPr>
      <t>TÁMOP</t>
    </r>
  </si>
  <si>
    <t>hetente 1x2 óra</t>
  </si>
  <si>
    <t>Kállai Erzsébet</t>
  </si>
  <si>
    <r>
      <t xml:space="preserve">Dramatikus játszóház - </t>
    </r>
    <r>
      <rPr>
        <b/>
        <sz val="10"/>
        <color indexed="12"/>
        <rFont val="Times New Roman"/>
        <family val="1"/>
      </rPr>
      <t>TÁMOP</t>
    </r>
  </si>
  <si>
    <t>Igény szerint</t>
  </si>
  <si>
    <t>Józsa Katalin Zum Erika, Monzák Péter, Tolnai ottó</t>
  </si>
  <si>
    <r>
      <t xml:space="preserve">Fórum színházi kör </t>
    </r>
    <r>
      <rPr>
        <b/>
        <sz val="10"/>
        <color indexed="12"/>
        <rFont val="Times New Roman"/>
        <family val="1"/>
      </rPr>
      <t>TÁMOP</t>
    </r>
  </si>
  <si>
    <t>Vargáné Pulai Edina</t>
  </si>
  <si>
    <r>
      <t xml:space="preserve">TIE csoport </t>
    </r>
    <r>
      <rPr>
        <b/>
        <sz val="10"/>
        <color indexed="12"/>
        <rFont val="Times New Roman"/>
        <family val="1"/>
      </rPr>
      <t>TÁMOP</t>
    </r>
  </si>
  <si>
    <t>alkalmanként</t>
  </si>
  <si>
    <r>
      <t xml:space="preserve">Disputa Klub 2. félévtől </t>
    </r>
    <r>
      <rPr>
        <b/>
        <sz val="10"/>
        <color indexed="12"/>
        <rFont val="Times New Roman"/>
        <family val="1"/>
      </rPr>
      <t>TÁMOP</t>
    </r>
  </si>
  <si>
    <t>Heti 1x2,5óra</t>
  </si>
  <si>
    <t>Dr. Ujlaky István</t>
  </si>
  <si>
    <t>XIX. Országos disputa Verseny/Disputa bemutató foglalkozás</t>
  </si>
  <si>
    <t>november 20-22.</t>
  </si>
  <si>
    <t>Dr. Ujlaki István</t>
  </si>
  <si>
    <t>4. Zenei programok</t>
  </si>
  <si>
    <t>Zenekuckó zenei képességfejlesztő szakkör 2 félév*12 alk.</t>
  </si>
  <si>
    <t>Heti 1x1 óra</t>
  </si>
  <si>
    <t>Roszikné Laczi Ildikó</t>
  </si>
  <si>
    <t>Eszterlánc 2 félév*12 alk.</t>
  </si>
  <si>
    <t>heti 1x 0,5 óra</t>
  </si>
  <si>
    <t>Kolozsváriné Oldal Henrietta, Nagy Erika Hírös Néptánc Tanoda</t>
  </si>
  <si>
    <t>Bóbita zenebölcsi 1. félév*12 alk.</t>
  </si>
  <si>
    <t>heti 6* 0,5 óra</t>
  </si>
  <si>
    <t>Mecséry Krisztina, Roszikné Laczi Ildikó</t>
  </si>
  <si>
    <t>Bóbita zenebölcsi 2. félév*12 alk</t>
  </si>
  <si>
    <t>Heti 5x0,5 óra</t>
  </si>
  <si>
    <t>Muzsikáló Udvar</t>
  </si>
  <si>
    <t xml:space="preserve">július </t>
  </si>
  <si>
    <t>Zum Erika, T.-Papp Ágnes</t>
  </si>
  <si>
    <t>Gitáriskola</t>
  </si>
  <si>
    <t>Heti 1x4óra</t>
  </si>
  <si>
    <t>Horváth János</t>
  </si>
  <si>
    <r>
      <t xml:space="preserve">Musical stúdió - </t>
    </r>
    <r>
      <rPr>
        <b/>
        <sz val="10"/>
        <color indexed="12"/>
        <rFont val="Times New Roman"/>
        <family val="1"/>
      </rPr>
      <t>TÁMOP</t>
    </r>
  </si>
  <si>
    <t>heti 15 óra</t>
  </si>
  <si>
    <t>Jámbor Zs-Vargáné Pulai E.</t>
  </si>
  <si>
    <t>Musical est</t>
  </si>
  <si>
    <t>január 28., február 11., június 10., július 22., szeptember 26., október 10.</t>
  </si>
  <si>
    <r>
      <t>Meséről-zenére zenei előkészítő és élményfeldolgozó foglalkozások 1 félév * 6 fogl.*7 csop.</t>
    </r>
    <r>
      <rPr>
        <b/>
        <sz val="10"/>
        <color indexed="12"/>
        <rFont val="Times New Roman"/>
        <family val="1"/>
      </rPr>
      <t>TÁMOP</t>
    </r>
    <r>
      <rPr>
        <sz val="10"/>
        <color indexed="12"/>
        <rFont val="Times New Roman"/>
        <family val="1"/>
      </rPr>
      <t xml:space="preserve"> összes résztvevő: 188 fő</t>
    </r>
  </si>
  <si>
    <t>Zöld ernyő  - témanapok</t>
  </si>
  <si>
    <t xml:space="preserve">Pilvax Nosztalgia Kávéház </t>
  </si>
  <si>
    <t xml:space="preserve">Az intézménybe rendszeresen járó általános iskolai és óvódai csoportok </t>
  </si>
  <si>
    <t xml:space="preserve">Képzőművész kör </t>
  </si>
  <si>
    <t xml:space="preserve">Kéz öt ujja kézműves foglalkozások </t>
  </si>
  <si>
    <t>hetente 1 x 3 óra</t>
  </si>
  <si>
    <t xml:space="preserve">Step and Go táncklub </t>
  </si>
  <si>
    <t xml:space="preserve">Mattadó sakk-suli </t>
  </si>
  <si>
    <t xml:space="preserve">Sakk tréningek </t>
  </si>
  <si>
    <t xml:space="preserve">Nemzetközi gyermek sakkverseny </t>
  </si>
  <si>
    <r>
      <t xml:space="preserve">Tűzön – Vízen…Táncház </t>
    </r>
    <r>
      <rPr>
        <b/>
        <sz val="10"/>
        <color indexed="12"/>
        <rFont val="Times New Roman"/>
        <family val="1"/>
      </rPr>
      <t xml:space="preserve"> </t>
    </r>
  </si>
  <si>
    <t xml:space="preserve">Hírös Táncsport Klub Egyesület </t>
  </si>
  <si>
    <t xml:space="preserve">Fallaway táncklub </t>
  </si>
  <si>
    <t xml:space="preserve">„Tűzön vízen át” kezdő és haladó tánckör  </t>
  </si>
  <si>
    <t xml:space="preserve">KAMI –Anime klub  </t>
  </si>
  <si>
    <t xml:space="preserve">Csere-bere klub   </t>
  </si>
  <si>
    <r>
      <t xml:space="preserve">Rodolfó bűvész kör </t>
    </r>
    <r>
      <rPr>
        <b/>
        <sz val="10"/>
        <color indexed="12"/>
        <rFont val="Times New Roman"/>
        <family val="1"/>
      </rPr>
      <t xml:space="preserve"> </t>
    </r>
  </si>
  <si>
    <t xml:space="preserve">2011-ben Parádon 2309 fő, 8818 vendégéjszaka, Kecskeméten 1204 fő </t>
  </si>
  <si>
    <t>tavasz:2010. febr.18. Óriások földjén (Amazonas vidéke útiélm.), márc.4. Macska-nyelv(állati komm.)ápr. 15. Virág kalendárium máj. Zöld, sárga, piros: közl. bizt. fogl. ősz:2010. okt.14.Nyomolvasás az őszi kertben, nov.18. Test-Őrség:egészségnev., dec. Üv</t>
  </si>
  <si>
    <t>KIO</t>
  </si>
  <si>
    <t>KMJV</t>
  </si>
  <si>
    <t>TÁMOP</t>
  </si>
  <si>
    <t>KEOP</t>
  </si>
  <si>
    <t xml:space="preserve">NKA </t>
  </si>
  <si>
    <t>Egyéb</t>
  </si>
  <si>
    <t>3 csoport</t>
  </si>
  <si>
    <t xml:space="preserve">"Képről-Képre" Animációsfilmes műhely  </t>
  </si>
  <si>
    <t>Gömöry Dorottya, Acsai Rita</t>
  </si>
  <si>
    <t>havonta x 3 óra</t>
  </si>
  <si>
    <t>októbertől: heti 1x 3 óra</t>
  </si>
  <si>
    <t>Gömöri Dorottya, Acsai Rita</t>
  </si>
  <si>
    <t>heti 1 x 1,5 óra</t>
  </si>
  <si>
    <r>
      <rPr>
        <b/>
        <sz val="10"/>
        <rFont val="Times New Roman"/>
        <family val="1"/>
      </rPr>
      <t>Karácsonyi csillagszóró…</t>
    </r>
    <r>
      <rPr>
        <sz val="10"/>
        <rFont val="Times New Roman"/>
        <family val="1"/>
      </rPr>
      <t xml:space="preserve"> játszónap gyermekcsoportoknak </t>
    </r>
  </si>
  <si>
    <r>
      <rPr>
        <b/>
        <sz val="10"/>
        <rFont val="Times New Roman"/>
        <family val="1"/>
      </rPr>
      <t>Mackó kuckó</t>
    </r>
    <r>
      <rPr>
        <sz val="10"/>
        <rFont val="Times New Roman"/>
        <family val="1"/>
      </rPr>
      <t xml:space="preserve"> - Bogyó és Babóca, Boribon és Kippkopp történetek kicsiknek</t>
    </r>
  </si>
  <si>
    <r>
      <rPr>
        <b/>
        <sz val="10"/>
        <rFont val="Times New Roman"/>
        <family val="1"/>
      </rPr>
      <t>Tökös nap</t>
    </r>
    <r>
      <rPr>
        <sz val="10"/>
        <rFont val="Times New Roman"/>
        <family val="1"/>
      </rPr>
      <t xml:space="preserve"> - játszódélután, családi ügyeskedő </t>
    </r>
  </si>
  <si>
    <t xml:space="preserve">Játéktári foglalkozások a KIO-ban </t>
  </si>
  <si>
    <t>Játéktári foglalkozások  -  kihelyezetten</t>
  </si>
  <si>
    <r>
      <rPr>
        <b/>
        <sz val="10"/>
        <rFont val="Times New Roman"/>
        <family val="1"/>
      </rPr>
      <t>Észkerék</t>
    </r>
    <r>
      <rPr>
        <sz val="10"/>
        <rFont val="Times New Roman"/>
        <family val="1"/>
      </rPr>
      <t xml:space="preserve"> - </t>
    </r>
    <r>
      <rPr>
        <b/>
        <sz val="10"/>
        <color indexed="10"/>
        <rFont val="Times New Roman"/>
        <family val="1"/>
      </rPr>
      <t xml:space="preserve">Nyitott kapuk projekt keretében </t>
    </r>
  </si>
  <si>
    <t>2012-ben 10304 fő</t>
  </si>
  <si>
    <t>2012-ben 3050 fő</t>
  </si>
  <si>
    <t>2012-ben 600 fő</t>
  </si>
  <si>
    <t>2012-ben 9757 fő</t>
  </si>
  <si>
    <t>2012-ben 7851 fő</t>
  </si>
  <si>
    <t xml:space="preserve">2012-ben 1703 fő </t>
  </si>
  <si>
    <t>2012-ben 787 fő</t>
  </si>
  <si>
    <t xml:space="preserve">2012-ben 560 fő  </t>
  </si>
  <si>
    <t xml:space="preserve">2012-ben 170 fő </t>
  </si>
  <si>
    <t xml:space="preserve">2012-ben 227 fő </t>
  </si>
  <si>
    <r>
      <rPr>
        <b/>
        <sz val="10"/>
        <rFont val="Times New Roman"/>
        <family val="1"/>
      </rPr>
      <t>Versmondók Találkozója</t>
    </r>
    <r>
      <rPr>
        <sz val="10"/>
        <rFont val="Times New Roman"/>
        <family val="1"/>
      </rPr>
      <t xml:space="preserve"> - Nagy Versmondás  a Költészet napján</t>
    </r>
  </si>
  <si>
    <t>Kecskeméti Drámapedagógiai műhely, vezette: Sárosi Gábor</t>
  </si>
  <si>
    <r>
      <t xml:space="preserve">Fürkész játékos természetismereti sorozat                           1. félév*4 ea*6 alk. bérletes: 280 fő+25 fő kísérő tanár=305;                         2.félév: 2*4 ea.*6 alk.bérletes: 305+265 fő+22+12 kísérő=604 fő;mindöszz: 909 fő               </t>
    </r>
    <r>
      <rPr>
        <b/>
        <sz val="10"/>
        <color indexed="10"/>
        <rFont val="Times New Roman"/>
        <family val="1"/>
      </rPr>
      <t>KIO és a résztvevők</t>
    </r>
  </si>
  <si>
    <t>Támogatottság mindösszesen:</t>
  </si>
  <si>
    <t>okt, nov, jan hónapokban saját iskolájukba kihelyezve a hangversenyrk témájához kapcsolódva</t>
  </si>
  <si>
    <t xml:space="preserve">Kulcsár Erika </t>
  </si>
  <si>
    <t>5. Egészségmegőrző programok</t>
  </si>
  <si>
    <t>Jóga kör</t>
  </si>
  <si>
    <t>Heti 7x1,5 óra</t>
  </si>
  <si>
    <t>Virág Mihály</t>
  </si>
  <si>
    <t>Kellenetix torna kör</t>
  </si>
  <si>
    <t>Heti 4x1 óra</t>
  </si>
  <si>
    <t>Bús Veronika</t>
  </si>
  <si>
    <t>Callanetics torna kör</t>
  </si>
  <si>
    <t>Heti 6x1 óra</t>
  </si>
  <si>
    <t>Magyar Jánosné</t>
  </si>
  <si>
    <t>6. Tánc programok</t>
  </si>
  <si>
    <t>Hastánc klub I.</t>
  </si>
  <si>
    <t>Heti 2x1 óra</t>
  </si>
  <si>
    <t>Mester Anita</t>
  </si>
  <si>
    <t>Hastánc klub II.</t>
  </si>
  <si>
    <t>Step and Go táncklub</t>
  </si>
  <si>
    <t>hetente 3 alkalom</t>
  </si>
  <si>
    <t>Polyákné Nagy Enikő</t>
  </si>
  <si>
    <t>Fallaway táncklub</t>
  </si>
  <si>
    <t>Novák Anikó</t>
  </si>
  <si>
    <t>Társastánc kezdő</t>
  </si>
  <si>
    <t>10 x1.5 óra</t>
  </si>
  <si>
    <t>Móczó János, Pásztor Zsolt,</t>
  </si>
  <si>
    <t>Társastánc haladó</t>
  </si>
  <si>
    <t>Gajdács János</t>
  </si>
  <si>
    <t>Latin-amerikai kezdő</t>
  </si>
  <si>
    <t xml:space="preserve">Zöld ernyő nagyrendezvények </t>
  </si>
  <si>
    <t>Egei Erzsébet</t>
  </si>
  <si>
    <t xml:space="preserve">Gyereknap </t>
  </si>
  <si>
    <t>Móczó János, Pásztor Zsolt</t>
  </si>
  <si>
    <t>Latin–amerikai haladó</t>
  </si>
  <si>
    <t>Pásztor Zsolt</t>
  </si>
  <si>
    <t>7. Sport programok</t>
  </si>
  <si>
    <t>Mattadó sakk-suli</t>
  </si>
  <si>
    <t>Hetente 3 x 2 óra</t>
  </si>
  <si>
    <t>Pál Imre</t>
  </si>
  <si>
    <t>Sakk tréningek</t>
  </si>
  <si>
    <t>április, november 3 - 3  nap</t>
  </si>
  <si>
    <t>2 x 3 nap</t>
  </si>
  <si>
    <t>Nemzetközi gyermek sakkverseny</t>
  </si>
  <si>
    <t>Pál Imre, Habuda Ibolya</t>
  </si>
  <si>
    <r>
      <t xml:space="preserve">Tehetséggondozó sakkfoglalkozás - </t>
    </r>
    <r>
      <rPr>
        <b/>
        <sz val="10"/>
        <color indexed="12"/>
        <rFont val="Times New Roman"/>
        <family val="1"/>
      </rPr>
      <t>TÁMOP</t>
    </r>
  </si>
  <si>
    <t xml:space="preserve">Összesen: </t>
  </si>
  <si>
    <t>8. Egyéb képességfejlesztő programok</t>
  </si>
  <si>
    <t>Mondd ki bátran! - anyanyelvi képességfejlesztő szakkör/kellő számú jelentkező hiányában elmaradt</t>
  </si>
  <si>
    <t>Kern Zsoltné</t>
  </si>
  <si>
    <t xml:space="preserve">Iskolás lesz gyermekünk </t>
  </si>
  <si>
    <t>heti 1x1 óra</t>
  </si>
  <si>
    <t>Fejlesztó pedagógusok munkaközössége</t>
  </si>
  <si>
    <r>
      <t xml:space="preserve">Szivárvány játékanimátor kör - </t>
    </r>
    <r>
      <rPr>
        <b/>
        <sz val="10"/>
        <color indexed="12"/>
        <rFont val="Times New Roman"/>
        <family val="1"/>
      </rPr>
      <t>TÁMOP</t>
    </r>
  </si>
  <si>
    <r>
      <t xml:space="preserve">Megszelídített történetek - olvasmányismereti - </t>
    </r>
    <r>
      <rPr>
        <b/>
        <sz val="10"/>
        <color indexed="12"/>
        <rFont val="Times New Roman"/>
        <family val="1"/>
      </rPr>
      <t>TÁMOP - kihelyezett</t>
    </r>
  </si>
  <si>
    <t>Halek Mónika</t>
  </si>
  <si>
    <r>
      <t xml:space="preserve">Tiniklub önismereti szakkör - </t>
    </r>
    <r>
      <rPr>
        <b/>
        <sz val="10"/>
        <color indexed="12"/>
        <rFont val="Times New Roman"/>
        <family val="1"/>
      </rPr>
      <t>TÁMOP - kihelyezett</t>
    </r>
  </si>
  <si>
    <r>
      <t xml:space="preserve">A tanulás fortélyai - 2. félévtől  - </t>
    </r>
    <r>
      <rPr>
        <b/>
        <sz val="10"/>
        <color indexed="12"/>
        <rFont val="Times New Roman"/>
        <family val="1"/>
      </rPr>
      <t>TÁMOP</t>
    </r>
  </si>
  <si>
    <t>Széki Bálintné</t>
  </si>
  <si>
    <r>
      <t xml:space="preserve">Informatikai szakkör - </t>
    </r>
    <r>
      <rPr>
        <b/>
        <sz val="10"/>
        <color indexed="12"/>
        <rFont val="Times New Roman"/>
        <family val="1"/>
      </rPr>
      <t>TÁMOP</t>
    </r>
  </si>
  <si>
    <t>heti 1x 2 óra</t>
  </si>
  <si>
    <t xml:space="preserve">Hornyák Zoltán </t>
  </si>
  <si>
    <r>
      <t xml:space="preserve">Háztartási szakkör - </t>
    </r>
    <r>
      <rPr>
        <b/>
        <sz val="10"/>
        <color indexed="12"/>
        <rFont val="Times New Roman"/>
        <family val="1"/>
      </rPr>
      <t>TÁMOP</t>
    </r>
  </si>
  <si>
    <t>Dégi Márta</t>
  </si>
  <si>
    <r>
      <t xml:space="preserve">"Történhetett volna másképp!" Bűnmegelőzési program - </t>
    </r>
    <r>
      <rPr>
        <b/>
        <sz val="10"/>
        <color indexed="12"/>
        <rFont val="Times New Roman"/>
        <family val="1"/>
      </rPr>
      <t>TÁMOP</t>
    </r>
  </si>
  <si>
    <t>november - december</t>
  </si>
  <si>
    <t xml:space="preserve">Rendőrkapitányság </t>
  </si>
  <si>
    <t>III. Civil szervezetek, közösségek</t>
  </si>
  <si>
    <t>Kecskemét- Marosvásárhely Baráti Kör Egyesület látogatása a Város Napján 16 fős delegáció</t>
  </si>
  <si>
    <t>2009. okt.1-3.</t>
  </si>
  <si>
    <t>Kerényi György</t>
  </si>
  <si>
    <t>Hírös Néptánc Tanoda - Táncház</t>
  </si>
  <si>
    <t>havonta 1x</t>
  </si>
  <si>
    <t>Borsos Mihály</t>
  </si>
  <si>
    <t>Tűzön – Vízen…Táncház</t>
  </si>
  <si>
    <t>Herczeg István</t>
  </si>
  <si>
    <t>Hírös Táncsport Klub Egyesület</t>
  </si>
  <si>
    <t>Heti 1x4 és 1x3 ó</t>
  </si>
  <si>
    <t>Kurázsi Táncműhely</t>
  </si>
  <si>
    <t>Heti 2x4 óra</t>
  </si>
  <si>
    <t>Fantoly Gyula, Takács Zsolt</t>
  </si>
  <si>
    <t>Főnix Dance Táncegyesület</t>
  </si>
  <si>
    <t>Heti 3x3 óra</t>
  </si>
  <si>
    <t>Dóka Zsolt</t>
  </si>
  <si>
    <t>Hátizsák Turisztikai és Szabadidősport Egyesület</t>
  </si>
  <si>
    <t>Heti 1x3 óra</t>
  </si>
  <si>
    <t>Somogyi Krisztina</t>
  </si>
  <si>
    <t>Hírös Asztalilabdarúgó Sportegyesület</t>
  </si>
  <si>
    <t>Heti 2x5 óra</t>
  </si>
  <si>
    <t>Nagy Attila</t>
  </si>
  <si>
    <t>Regionális Asztalilabdarúgó bajnokság</t>
  </si>
  <si>
    <t xml:space="preserve">december </t>
  </si>
  <si>
    <t>Tűzön – Vizen Át Egyesület Hagyományőrző és Néptánc Egyesület</t>
  </si>
  <si>
    <t>Heti 3x2 óra</t>
  </si>
  <si>
    <t>„Tűzön vízen át” kezdő és haladó tánckör</t>
  </si>
  <si>
    <t>Hetente 2x3 óra</t>
  </si>
  <si>
    <t>Diabeteszesek Bács-Kiskun Megyei Egyesülete ifjúsági és felnőtt tagozata</t>
  </si>
  <si>
    <t>havonta 2 alkalom és szűrő rendezvényeik</t>
  </si>
  <si>
    <t>40-100</t>
  </si>
  <si>
    <t>Knoll Tiborné</t>
  </si>
  <si>
    <t>KAMI –Anime klub</t>
  </si>
  <si>
    <t>Havonta 2x4 óra</t>
  </si>
  <si>
    <t>Tóth Norbert</t>
  </si>
  <si>
    <t>Csere-bere klub</t>
  </si>
  <si>
    <t>Havonta 1. szombaton 2 óra</t>
  </si>
  <si>
    <t>Szalontai Lajosné</t>
  </si>
  <si>
    <t>Fusion Táncegyesület</t>
  </si>
  <si>
    <t>heti 3x1 óra</t>
  </si>
  <si>
    <t>Koszorú Csaba</t>
  </si>
  <si>
    <t>Darts Klub</t>
  </si>
  <si>
    <t>heti 2x2 óra</t>
  </si>
  <si>
    <t>IV. Táborozás</t>
  </si>
  <si>
    <t>Nyári táborok Kecskeméten és környékén</t>
  </si>
  <si>
    <t>8 héten át</t>
  </si>
  <si>
    <t>szakelőadók</t>
  </si>
  <si>
    <t>Parádfürdői Ifjúsági Tábor</t>
  </si>
  <si>
    <t>egész évben</t>
  </si>
  <si>
    <t>Táborozás</t>
  </si>
  <si>
    <t>8nap 7 éjszaka</t>
  </si>
  <si>
    <t>Miltnert Zsolt</t>
  </si>
  <si>
    <t>Erdei iskola</t>
  </si>
  <si>
    <t>5 nap 4 éjszaka</t>
  </si>
  <si>
    <t>Miltner Zsolt</t>
  </si>
  <si>
    <t>Kisbakancs túra</t>
  </si>
  <si>
    <t>3 nap</t>
  </si>
  <si>
    <t>Egyéni vendégéjszaka</t>
  </si>
  <si>
    <t>Osztálykirándulás</t>
  </si>
  <si>
    <t>Összesen Parádon:</t>
  </si>
  <si>
    <t>V. Ifjúsági közösségi tér</t>
  </si>
  <si>
    <t>1. Művészeti program, kiállítás, képzés</t>
  </si>
  <si>
    <t>Helyi Erők Lendületben</t>
  </si>
  <si>
    <t>2009. november 10-13</t>
  </si>
  <si>
    <t>VÁKUM Egyesület, Helpi Ifjúsági Információs Iroda</t>
  </si>
  <si>
    <t>T.-Papp Ágnes</t>
  </si>
  <si>
    <t>Utolsó járat…</t>
  </si>
  <si>
    <t>Nyári utolsó járat 2009. június 26. Nyitó programok            2009. október 16.         Thriller 2009. október 30. Legyél Te a. 2009. dec. 4. Ajándékcs. 2009. dec. 18.</t>
  </si>
  <si>
    <t>MirrorInside, Royal Flesh zenekarok, Timóteus Társaság</t>
  </si>
  <si>
    <t xml:space="preserve">Kecskeméti Főiskola Gólyatábor </t>
  </si>
  <si>
    <t>2009. augusztus 26.</t>
  </si>
  <si>
    <t>KEFO Hallgatói Önkormányzat</t>
  </si>
  <si>
    <t>Szabó Lőrinc Est</t>
  </si>
  <si>
    <t>2009. december 4.</t>
  </si>
  <si>
    <t>SZIÉTA Művészeti Stúdió</t>
  </si>
  <si>
    <t>Designed by… - Pap Rudolf bemutatója</t>
  </si>
  <si>
    <t>2009. november 18.</t>
  </si>
  <si>
    <t>Pap Rudolf</t>
  </si>
  <si>
    <t>Utazás Karácsonyországban - Jótékonysági délután fiataloknak</t>
  </si>
  <si>
    <t>2009. december 16.</t>
  </si>
  <si>
    <t>Balla Katalin, Fekete Fanni</t>
  </si>
  <si>
    <t>Yankadi Freehand Session koncertje</t>
  </si>
  <si>
    <t>2009. december 18.</t>
  </si>
  <si>
    <t>Kovács Imre</t>
  </si>
  <si>
    <t>2. Zenei programok</t>
  </si>
  <si>
    <t>Próba (Eleinte Afrodiziákum, később Lakatos Ábel és zenekara próbált)</t>
  </si>
  <si>
    <t>2009. 10. 16., 2009. 10. 30., 2009. 12. 04., 2009. 12. 10., 2009. 12. 11.</t>
  </si>
  <si>
    <t>Lakatos Ábel</t>
  </si>
  <si>
    <t>3. Közösségek</t>
  </si>
  <si>
    <t>Városi Diákönkormányzat</t>
  </si>
  <si>
    <t>Heti 1 x 1,5 óra</t>
  </si>
  <si>
    <t>Középiskolák</t>
  </si>
  <si>
    <t>ADoM Műhely, KÖZ-tér</t>
  </si>
  <si>
    <t>Heti 2 x 5 és 1 x 7 óra</t>
  </si>
  <si>
    <t>Timóteus Társaság, Varjú Lajos</t>
  </si>
  <si>
    <t>Városi diákújság megbeszélése</t>
  </si>
  <si>
    <t>2009. december 8.</t>
  </si>
  <si>
    <t>VÁKUM Egyesület</t>
  </si>
  <si>
    <t>Nyelvi Interkulturális Klub</t>
  </si>
  <si>
    <t>VI. Otthon mozi</t>
  </si>
  <si>
    <t>Összes filmvetítés</t>
  </si>
  <si>
    <t xml:space="preserve">Műsorrendi filmvetítés </t>
  </si>
  <si>
    <t>Heti 6 alk</t>
  </si>
  <si>
    <t>Csenki Csabáné</t>
  </si>
  <si>
    <t>A fenti kategória tartalmazza:</t>
  </si>
  <si>
    <t>Bérletes gyermek előadás sorozat 24 alkalom 2784 fő</t>
  </si>
  <si>
    <t>Havonta 1 alkalom</t>
  </si>
  <si>
    <t>MOZAIK</t>
  </si>
  <si>
    <t>6 alk</t>
  </si>
  <si>
    <t>Lengyel Intézet</t>
  </si>
  <si>
    <t>Hayao Miyazaki sorozat</t>
  </si>
  <si>
    <t>Külön filmvetítés</t>
  </si>
  <si>
    <t>22 alk</t>
  </si>
  <si>
    <t>Cseh napok Kecskeméten</t>
  </si>
  <si>
    <t>5 alk</t>
  </si>
  <si>
    <t>Cseh Centrum</t>
  </si>
  <si>
    <t>Francia Filmnapok</t>
  </si>
  <si>
    <t>11 alk</t>
  </si>
  <si>
    <t>Filmforgalmazók, Francia Filmint.</t>
  </si>
  <si>
    <t>Családi mozi</t>
  </si>
  <si>
    <t>15 alk</t>
  </si>
  <si>
    <t>Cine-Java Filmklub</t>
  </si>
  <si>
    <t>2 alk</t>
  </si>
  <si>
    <t>Kecskeméti Animációs Filmfesztivál</t>
  </si>
  <si>
    <t>32 alk</t>
  </si>
  <si>
    <t>Vakáció mozi</t>
  </si>
  <si>
    <t>7 alk</t>
  </si>
  <si>
    <t xml:space="preserve">Színházi jellegű hasznosítás                                                                                                                   </t>
  </si>
  <si>
    <t>ebből külső rendezvény</t>
  </si>
  <si>
    <t xml:space="preserve"> </t>
  </si>
  <si>
    <t>Bérlemények</t>
  </si>
  <si>
    <t xml:space="preserve">Csoport, program neve                                                             </t>
  </si>
  <si>
    <t xml:space="preserve">Alkalmak száma             </t>
  </si>
  <si>
    <t xml:space="preserve">Résztvevők száma </t>
  </si>
  <si>
    <t>tavasz:Kertész Zoltán, dr. Mező Tibor, Gilly Zsolt, Rendőrség munkt.         ősz:Gilly Zsolt, Ujvari Paulina, Gál Márta üvegműves, Kertész Zoltán</t>
  </si>
  <si>
    <t xml:space="preserve"> Csizmadia Ilona</t>
  </si>
  <si>
    <t>2010. január 4-25.</t>
  </si>
  <si>
    <t>2010.tavasz: Föld-víz-tűz, Teknős ernő és barátai, a botanika bajnikai                        ősz: Fekete István születésének 110. évf. emlékeztünk: Csí és Kele, Vuk, Lutra+kézm. fogl.</t>
  </si>
  <si>
    <t>tavasz:Lanancz István, Kósa Gábor, Krajcsovszky József ősz: Szabóné Ronkó Erzsébet, Szabó Ágnes KNP, Hájas Réka kézműves</t>
  </si>
  <si>
    <t>2010. tavasz: Nemszeretem álatok, Ép testben ép lélek, Körny.barát közl., Virágles az arborétumban                            ősz: Nálatok laknak-e?, Kérdezd kukamanót!,Madárkarácsony, A hangok világa</t>
  </si>
  <si>
    <t>2010. ősz Mátyás király meg az igazmondó juhász, Békakirály, Péter és a farkas</t>
  </si>
  <si>
    <t>tavasz:Tanulási nehézség vagy zavar, Szétszakadva/válás, Kamaszkorból kamaszkórba,             ősz: Értjük egymást/Vekerdy, Ki az úr a háznál?</t>
  </si>
  <si>
    <r>
      <t xml:space="preserve">MOZAIK - </t>
    </r>
    <r>
      <rPr>
        <b/>
        <sz val="10"/>
        <color indexed="12"/>
        <rFont val="Times New Roman"/>
        <family val="1"/>
      </rPr>
      <t>KMJV</t>
    </r>
  </si>
  <si>
    <r>
      <t xml:space="preserve">Goethe mozi - </t>
    </r>
    <r>
      <rPr>
        <b/>
        <sz val="10"/>
        <color indexed="12"/>
        <rFont val="Times New Roman"/>
        <family val="1"/>
      </rPr>
      <t>Goethe Intézet Budapest</t>
    </r>
  </si>
  <si>
    <r>
      <t xml:space="preserve">Családi mozi - </t>
    </r>
    <r>
      <rPr>
        <b/>
        <sz val="10"/>
        <color indexed="12"/>
        <rFont val="Times New Roman"/>
        <family val="1"/>
      </rPr>
      <t>belépőjegyek</t>
    </r>
  </si>
  <si>
    <r>
      <t xml:space="preserve">Cine-Java Filmklub </t>
    </r>
    <r>
      <rPr>
        <b/>
        <sz val="10"/>
        <color indexed="10"/>
        <rFont val="Times New Roman"/>
        <family val="1"/>
      </rPr>
      <t>TÁMOP</t>
    </r>
    <r>
      <rPr>
        <sz val="10"/>
        <color indexed="10"/>
        <rFont val="Times New Roman"/>
        <family val="1"/>
      </rPr>
      <t xml:space="preserve"> </t>
    </r>
  </si>
  <si>
    <r>
      <t>Vakáció mozi -</t>
    </r>
    <r>
      <rPr>
        <b/>
        <sz val="10"/>
        <color indexed="10"/>
        <rFont val="Times New Roman"/>
        <family val="1"/>
      </rPr>
      <t>KIO</t>
    </r>
  </si>
  <si>
    <r>
      <t xml:space="preserve">Műsorrendi filmvetítés - </t>
    </r>
    <r>
      <rPr>
        <b/>
        <sz val="10"/>
        <color indexed="20"/>
        <rFont val="Times New Roman"/>
        <family val="1"/>
      </rPr>
      <t>Europa Cinemas és KIO támogatottság</t>
    </r>
  </si>
  <si>
    <r>
      <t xml:space="preserve">Bérletes gyermek előadás sorozat </t>
    </r>
    <r>
      <rPr>
        <b/>
        <sz val="10"/>
        <color indexed="10"/>
        <rFont val="Times New Roman"/>
        <family val="1"/>
      </rPr>
      <t>KIO támogatottság</t>
    </r>
  </si>
  <si>
    <r>
      <t xml:space="preserve">MOZAIK A 10 éves Képrő-Képre Animációsfilmes műhely Körülöttünk a világ  filmvetítés, kiállítás        </t>
    </r>
    <r>
      <rPr>
        <b/>
        <sz val="10"/>
        <color indexed="10"/>
        <rFont val="Times New Roman"/>
        <family val="1"/>
      </rPr>
      <t>KIO támogatottság</t>
    </r>
  </si>
  <si>
    <r>
      <t xml:space="preserve">PatyomKINO - bérletesek -  </t>
    </r>
    <r>
      <rPr>
        <b/>
        <sz val="10"/>
        <color indexed="12"/>
        <rFont val="Times New Roman"/>
        <family val="1"/>
      </rPr>
      <t>belépőjegyek</t>
    </r>
  </si>
  <si>
    <r>
      <t xml:space="preserve">Zöld ernyős vetítések </t>
    </r>
    <r>
      <rPr>
        <b/>
        <sz val="10"/>
        <color indexed="57"/>
        <rFont val="Times New Roman"/>
        <family val="1"/>
      </rPr>
      <t>KEOP</t>
    </r>
  </si>
  <si>
    <r>
      <t xml:space="preserve">Musical est - </t>
    </r>
    <r>
      <rPr>
        <b/>
        <sz val="10"/>
        <color indexed="10"/>
        <rFont val="Times New Roman"/>
        <family val="1"/>
      </rPr>
      <t>résztvevők befizetése</t>
    </r>
  </si>
  <si>
    <r>
      <t xml:space="preserve">Gitáriskola - </t>
    </r>
    <r>
      <rPr>
        <b/>
        <sz val="10"/>
        <color indexed="10"/>
        <rFont val="Times New Roman"/>
        <family val="1"/>
      </rPr>
      <t>hozzájárulás a rezsihez  és a KIO</t>
    </r>
  </si>
  <si>
    <t>Üdültetés</t>
  </si>
  <si>
    <t xml:space="preserve">Táborozás  </t>
  </si>
  <si>
    <t xml:space="preserve">ezen belül: </t>
  </si>
  <si>
    <r>
      <t xml:space="preserve">Otthon mozi </t>
    </r>
    <r>
      <rPr>
        <sz val="10"/>
        <rFont val="Arial"/>
        <family val="2"/>
      </rPr>
      <t xml:space="preserve">(ebből 14 785 fő a műsorrendi vetítés és 1.690 fő külső rendezvény)  </t>
    </r>
  </si>
  <si>
    <t>Filmvetítések</t>
  </si>
  <si>
    <t>2009-es adatok</t>
  </si>
  <si>
    <r>
      <t xml:space="preserve">Pilvax Nosztalgia Kávéház - </t>
    </r>
    <r>
      <rPr>
        <b/>
        <sz val="10"/>
        <color indexed="10"/>
        <rFont val="Times New Roman"/>
        <family val="1"/>
      </rPr>
      <t>KIO és Otthon kávézó</t>
    </r>
  </si>
  <si>
    <r>
      <t xml:space="preserve">Művészettörténeti előadás </t>
    </r>
    <r>
      <rPr>
        <b/>
        <sz val="10"/>
        <color indexed="12"/>
        <rFont val="Times New Roman"/>
        <family val="1"/>
      </rPr>
      <t>KIO</t>
    </r>
  </si>
  <si>
    <r>
      <t xml:space="preserve">designed by…Lakatos Ábel,  Strohner Márton formatervező diplomabemutató, pódiumbeszélgetés, kiállítás Kovács György csomagolástervező Dudás keszttyű bemutató, kiállítás </t>
    </r>
    <r>
      <rPr>
        <b/>
        <sz val="10"/>
        <color indexed="10"/>
        <rFont val="Times New Roman"/>
        <family val="1"/>
      </rPr>
      <t>KIO</t>
    </r>
  </si>
  <si>
    <r>
      <t xml:space="preserve">Diákgaléria havonta  2010. január-június, szeptember-december </t>
    </r>
    <r>
      <rPr>
        <b/>
        <sz val="10"/>
        <color indexed="12"/>
        <rFont val="Times New Roman"/>
        <family val="1"/>
      </rPr>
      <t>KIO és Cseh pékség</t>
    </r>
  </si>
  <si>
    <r>
      <t xml:space="preserve">Kecskeméti Fringe Képző és iparművészeti kiállítás megnyitó </t>
    </r>
    <r>
      <rPr>
        <b/>
        <sz val="10"/>
        <color indexed="12"/>
        <rFont val="Times New Roman"/>
        <family val="1"/>
      </rPr>
      <t>KMJV</t>
    </r>
    <r>
      <rPr>
        <sz val="10"/>
        <rFont val="Times New Roman"/>
        <family val="1"/>
      </rPr>
      <t xml:space="preserve"> </t>
    </r>
  </si>
  <si>
    <r>
      <t xml:space="preserve">XIX. Országos Weöres Sándor Gyermekszínjátszó Találkozó Bács Kiskun Megyei rendezvénye (Kecskeméti Tavaszi Fesztivál) </t>
    </r>
    <r>
      <rPr>
        <b/>
        <sz val="10"/>
        <color indexed="10"/>
        <rFont val="Times New Roman"/>
        <family val="1"/>
      </rPr>
      <t>KMJV és NKA</t>
    </r>
  </si>
  <si>
    <r>
      <t xml:space="preserve">Kecskemét Fringe- fiatalok művészeti fesztiválja, benne az Országos Diákszínjátszó Találkozó Dél-alföldi regionális rendezvénye (Kecskeméti Tavaszi Fesztivál) </t>
    </r>
    <r>
      <rPr>
        <b/>
        <sz val="10"/>
        <color indexed="10"/>
        <rFont val="Times New Roman"/>
        <family val="1"/>
      </rPr>
      <t>KMJV</t>
    </r>
  </si>
  <si>
    <r>
      <t xml:space="preserve">Fazekas szakkör felnőtt csoport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</si>
  <si>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Textilcsodák textiles foglalkozások óvodai és iskolás csoportoknak </t>
    </r>
    <r>
      <rPr>
        <b/>
        <sz val="10"/>
        <color indexed="12"/>
        <rFont val="Times New Roman"/>
        <family val="1"/>
      </rPr>
      <t>KIO és résztvevők befizetése</t>
    </r>
  </si>
  <si>
    <t>2011-ben 23698 fő volt.</t>
  </si>
  <si>
    <t>2010-ben 36164 fő</t>
  </si>
  <si>
    <t>2010-ben 4200 fő</t>
  </si>
  <si>
    <t>2010-ben 21021 fő</t>
  </si>
  <si>
    <t>2010-ben 9377 fő</t>
  </si>
  <si>
    <t>2009-ben Parádon 2080 fő, Kecskeméten 1123 fő</t>
  </si>
  <si>
    <t>2010-ben 1617 fő</t>
  </si>
  <si>
    <t>2010-ben 22306 fő volt.</t>
  </si>
  <si>
    <t xml:space="preserve">                                                          Összehasonlításul a  2010-es adat:</t>
  </si>
  <si>
    <t>2010-ben 758 fő</t>
  </si>
  <si>
    <r>
      <t xml:space="preserve">Textilcsodák kézműves szakkör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</si>
  <si>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Tűzvarázs szakkör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</si>
  <si>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"Képről-Képre" Animációsfilmes műhely Körülöttünk a világ </t>
    </r>
    <r>
      <rPr>
        <b/>
        <sz val="10"/>
        <color indexed="10"/>
        <rFont val="Times New Roman"/>
        <family val="1"/>
      </rPr>
      <t>MMKA</t>
    </r>
    <r>
      <rPr>
        <sz val="10"/>
        <rFont val="Times New Roman"/>
        <family val="1"/>
      </rPr>
      <t xml:space="preserve"> támogatásával</t>
    </r>
  </si>
  <si>
    <r>
      <t xml:space="preserve">Festékmanó kör RADÍRPÓK érzékelésfejlesztő kreatív játszócsoport bérletes, alkalmankénti jegyár!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</si>
  <si>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Kerámia csoportos foglalkozások Ajándékkészítő kerámia foglalkozások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</si>
  <si>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Tűzzománc csoportfoglalkozás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</si>
  <si>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Kéz öt ujja kézműves foglalkozások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</si>
  <si>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Kosárfonó tanfolyam ifjúsági, felnőtt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</si>
  <si>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Tükörtermi családi  hangverseny Lúdas  Matyi:vásárfia készítés, Hattyuk tava: fejfedő készítés kézműves foglalkozások </t>
    </r>
    <r>
      <rPr>
        <b/>
        <sz val="10"/>
        <color indexed="12"/>
        <rFont val="Times New Roman"/>
        <family val="1"/>
      </rPr>
      <t>KIO és résztvevők befizetése</t>
    </r>
  </si>
  <si>
    <r>
      <t>Bóbita zenebölcsi tavasz*4 csoport*12 alk., ősz 3 csop.*12 alk. ?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</si>
  <si>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Zenekuckó zenei képességfejlesztő szakkör csak 1. félév*12 alk. </t>
    </r>
    <r>
      <rPr>
        <b/>
        <sz val="10"/>
        <color indexed="12"/>
        <rFont val="Times New Roman"/>
        <family val="1"/>
      </rPr>
      <t>KIO és résztvevők befizetése</t>
    </r>
  </si>
  <si>
    <r>
      <t xml:space="preserve">Eszterlánc 2 félév*12 alk. </t>
    </r>
    <r>
      <rPr>
        <b/>
        <sz val="10"/>
        <color indexed="12"/>
        <rFont val="Times New Roman"/>
        <family val="1"/>
      </rPr>
      <t>KIO és résztvevők befizetése</t>
    </r>
  </si>
  <si>
    <r>
      <t>Jóga kör -</t>
    </r>
    <r>
      <rPr>
        <b/>
        <sz val="10"/>
        <color indexed="12"/>
        <rFont val="Times New Roman"/>
        <family val="1"/>
      </rPr>
      <t xml:space="preserve"> résztvevők befizetése</t>
    </r>
  </si>
  <si>
    <r>
      <t xml:space="preserve">Kellenetix torna kör - </t>
    </r>
    <r>
      <rPr>
        <b/>
        <sz val="10"/>
        <color indexed="12"/>
        <rFont val="Times New Roman"/>
        <family val="1"/>
      </rPr>
      <t>résztvevők befizetése</t>
    </r>
  </si>
  <si>
    <r>
      <t xml:space="preserve">Callanetics torna kör - </t>
    </r>
    <r>
      <rPr>
        <b/>
        <sz val="10"/>
        <color indexed="12"/>
        <rFont val="Times New Roman"/>
        <family val="1"/>
      </rPr>
      <t>résztvevők befizetése</t>
    </r>
  </si>
  <si>
    <r>
      <t xml:space="preserve">Step and Go táncklub - </t>
    </r>
    <r>
      <rPr>
        <b/>
        <sz val="10"/>
        <color indexed="12"/>
        <rFont val="Times New Roman"/>
        <family val="1"/>
      </rPr>
      <t>a csoport hozzájárulása akiadásokhoz</t>
    </r>
  </si>
  <si>
    <r>
      <t xml:space="preserve">Fallaway táncklub </t>
    </r>
    <r>
      <rPr>
        <b/>
        <sz val="10"/>
        <color indexed="12"/>
        <rFont val="Times New Roman"/>
        <family val="1"/>
      </rPr>
      <t>a csoport hozzájárulása akiadásokhoz</t>
    </r>
  </si>
  <si>
    <r>
      <t xml:space="preserve">Társastánc kezdő - </t>
    </r>
    <r>
      <rPr>
        <b/>
        <sz val="10"/>
        <color indexed="12"/>
        <rFont val="Times New Roman"/>
        <family val="1"/>
      </rPr>
      <t>résztvevők befizetése</t>
    </r>
  </si>
  <si>
    <r>
      <t xml:space="preserve">Társastánc haladó </t>
    </r>
    <r>
      <rPr>
        <b/>
        <sz val="10"/>
        <color indexed="12"/>
        <rFont val="Times New Roman"/>
        <family val="1"/>
      </rPr>
      <t>résztvevők befizetése</t>
    </r>
  </si>
  <si>
    <r>
      <t xml:space="preserve">Latin-amerikai kezdő </t>
    </r>
    <r>
      <rPr>
        <b/>
        <sz val="10"/>
        <color indexed="12"/>
        <rFont val="Times New Roman"/>
        <family val="1"/>
      </rPr>
      <t>résztvevők befizetése</t>
    </r>
  </si>
  <si>
    <r>
      <t xml:space="preserve">Latin–amerikai haladó </t>
    </r>
    <r>
      <rPr>
        <b/>
        <sz val="10"/>
        <color indexed="12"/>
        <rFont val="Times New Roman"/>
        <family val="1"/>
      </rPr>
      <t>résztvevők befizetése</t>
    </r>
  </si>
  <si>
    <r>
      <t xml:space="preserve">Mattadó sakk-suli - </t>
    </r>
    <r>
      <rPr>
        <b/>
        <sz val="10"/>
        <color indexed="12"/>
        <rFont val="Times New Roman"/>
        <family val="1"/>
      </rPr>
      <t>hozzájárulás a költségekhet és KIO</t>
    </r>
  </si>
  <si>
    <r>
      <t xml:space="preserve">Sakk tréningek </t>
    </r>
    <r>
      <rPr>
        <b/>
        <sz val="10"/>
        <color indexed="12"/>
        <rFont val="Times New Roman"/>
        <family val="1"/>
      </rPr>
      <t>hozzájárulás a költségekhet és KIO</t>
    </r>
  </si>
  <si>
    <r>
      <t xml:space="preserve">Nemzetközi gyermek </t>
    </r>
    <r>
      <rPr>
        <sz val="10"/>
        <color indexed="12"/>
        <rFont val="Times New Roman"/>
        <family val="1"/>
      </rPr>
      <t xml:space="preserve">sakkverseny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</si>
  <si>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Iskolás lesz gyermekünk - </t>
    </r>
    <r>
      <rPr>
        <b/>
        <sz val="10"/>
        <color indexed="10"/>
        <rFont val="Times New Roman"/>
        <family val="1"/>
      </rPr>
      <t>bérleti díj</t>
    </r>
  </si>
  <si>
    <r>
      <t xml:space="preserve">Disputa bemutató foglalkozás - </t>
    </r>
    <r>
      <rPr>
        <b/>
        <sz val="10"/>
        <color indexed="12"/>
        <rFont val="Times New Roman"/>
        <family val="1"/>
      </rPr>
      <t>KIO</t>
    </r>
  </si>
  <si>
    <r>
      <t xml:space="preserve">Disputa verseny/VITA-CSATA: Az Európai Bizottság Magyarországi Képviselete és a Külügyminisztérium EU Tájékoztató Szolgálata  kezdeményezésére és finanszírozásában - </t>
    </r>
    <r>
      <rPr>
        <b/>
        <sz val="10"/>
        <color indexed="12"/>
        <rFont val="Times New Roman"/>
        <family val="1"/>
      </rPr>
      <t>KIO</t>
    </r>
  </si>
  <si>
    <t xml:space="preserve">Hírös Asztalilabdarúgó Sportegyesület </t>
  </si>
  <si>
    <r>
      <t xml:space="preserve">Hírös Néptánc Tanoda - Táncház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</si>
  <si>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Tűzön – Vízen…Táncház </t>
    </r>
    <r>
      <rPr>
        <b/>
        <sz val="10"/>
        <color indexed="12"/>
        <rFont val="Times New Roman"/>
        <family val="1"/>
      </rPr>
      <t>-hozzájárulás a költségekhez és KIO</t>
    </r>
  </si>
  <si>
    <r>
      <t xml:space="preserve">Hírös Táncsport Klub Egyesület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</si>
  <si>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Hátizsák Turisztikai és Szabadidősport Egyesület </t>
    </r>
    <r>
      <rPr>
        <b/>
        <sz val="10"/>
        <color indexed="12"/>
        <rFont val="Times New Roman"/>
        <family val="1"/>
      </rPr>
      <t>- hozzájárulás a költségekhez és KIO</t>
    </r>
  </si>
  <si>
    <r>
      <t xml:space="preserve">Tűzön – Vizen Át Egyesület Hagyományőrző és Néptánc Egyesület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</si>
  <si>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„Tűzön vízen át” kezdő és haladó tánckör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</si>
  <si>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Hírös Néptánc tanoda kezdő csoportja </t>
    </r>
    <r>
      <rPr>
        <b/>
        <sz val="10"/>
        <color indexed="10"/>
        <rFont val="Times New Roman"/>
        <family val="1"/>
      </rPr>
      <t xml:space="preserve">új!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</si>
  <si>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Diabeteszesek Bács-Kiskun Megyei Egyesülete ifjúsági és felnőtt tagozata 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</si>
  <si>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KAMI –Anime klub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</si>
  <si>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Csere-bere klub  - </t>
    </r>
    <r>
      <rPr>
        <b/>
        <sz val="10"/>
        <color indexed="12"/>
        <rFont val="Times New Roman"/>
        <family val="1"/>
      </rPr>
      <t>KIO</t>
    </r>
  </si>
  <si>
    <t xml:space="preserve">Otthon mozi </t>
  </si>
  <si>
    <t>2010-ben fő 3084 fő</t>
  </si>
  <si>
    <t>2010-ben fő 214 fő (disputa nélkül már)</t>
  </si>
  <si>
    <t>2010-ben fő 2193 fő</t>
  </si>
  <si>
    <t>2010-ben fő 290 fő</t>
  </si>
  <si>
    <t xml:space="preserve">2010-ben 600 fő </t>
  </si>
  <si>
    <t>2010-ben 190 fő</t>
  </si>
  <si>
    <t>2010-ben 1327 fő</t>
  </si>
  <si>
    <t>2010-ben 754 fő</t>
  </si>
  <si>
    <t>2010-ben Parádon 1620 fő, Kecskeméten 1134 fő</t>
  </si>
  <si>
    <r>
      <t xml:space="preserve">Fusion Táncegyesület - </t>
    </r>
    <r>
      <rPr>
        <b/>
        <sz val="10"/>
        <color indexed="12"/>
        <rFont val="Times New Roman"/>
        <family val="1"/>
      </rPr>
      <t>hozzájárulás a költségekhez és KIO</t>
    </r>
  </si>
  <si>
    <r>
      <t xml:space="preserve">Darts Klub-  </t>
    </r>
    <r>
      <rPr>
        <b/>
        <sz val="10"/>
        <color indexed="12"/>
        <rFont val="Times New Roman"/>
        <family val="1"/>
      </rPr>
      <t>KIO</t>
    </r>
  </si>
  <si>
    <r>
      <t xml:space="preserve">Kecskeméti Makett Klub </t>
    </r>
    <r>
      <rPr>
        <b/>
        <sz val="10"/>
        <color indexed="10"/>
        <rFont val="Times New Roman"/>
        <family val="1"/>
      </rPr>
      <t xml:space="preserve">új!  </t>
    </r>
    <r>
      <rPr>
        <b/>
        <sz val="10"/>
        <color indexed="12"/>
        <rFont val="Times New Roman"/>
        <family val="1"/>
      </rPr>
      <t>- hozzájárulás a költségekhez és KIO</t>
    </r>
  </si>
  <si>
    <r>
      <t xml:space="preserve">Rodolfó bűvész kör </t>
    </r>
    <r>
      <rPr>
        <b/>
        <sz val="10"/>
        <color indexed="12"/>
        <rFont val="Times New Roman"/>
        <family val="1"/>
      </rPr>
      <t>- hozzájárulás a költségekhez és KIO</t>
    </r>
  </si>
  <si>
    <t>Mentálgigiénés Munkaközösség</t>
  </si>
  <si>
    <t xml:space="preserve">                                                          Összehasonlításul a  2011-es adat:</t>
  </si>
  <si>
    <t>2011-ben 16732 fő</t>
  </si>
  <si>
    <r>
      <t>2011-ben 3365 fő</t>
    </r>
    <r>
      <rPr>
        <sz val="12"/>
        <rFont val="Times New Roman"/>
        <family val="1"/>
      </rPr>
      <t xml:space="preserve"> </t>
    </r>
  </si>
  <si>
    <t>2011-ben 4300 fő</t>
  </si>
  <si>
    <t>2011-ben 9226 fő</t>
  </si>
  <si>
    <t>2011-ben 11046 fő</t>
  </si>
  <si>
    <t>2011-ben 1774 fő</t>
  </si>
  <si>
    <t>2011-ben 142 fő</t>
  </si>
  <si>
    <t>2011-ben 767 fő</t>
  </si>
  <si>
    <t>2011-ben 255 fő</t>
  </si>
  <si>
    <t>2011-ben 600 fő</t>
  </si>
  <si>
    <t>Hetente 2 x 2 óra</t>
  </si>
  <si>
    <t>2011-ben 190 fő</t>
  </si>
  <si>
    <t>2011-ben 1089 fő</t>
  </si>
  <si>
    <t>2011-ben 764 fő</t>
  </si>
  <si>
    <t>2011-ben 2055 fő</t>
  </si>
  <si>
    <t>Külön előadások</t>
  </si>
  <si>
    <r>
      <t xml:space="preserve">Kecskeméti Főiskola Gólyatábor - </t>
    </r>
    <r>
      <rPr>
        <b/>
        <sz val="10"/>
        <color indexed="12"/>
        <rFont val="Times New Roman"/>
        <family val="1"/>
      </rPr>
      <t>KIO</t>
    </r>
  </si>
  <si>
    <r>
      <t xml:space="preserve">Utazás Karácsonyországban - Jótékonysági délután fiataloknak - </t>
    </r>
    <r>
      <rPr>
        <b/>
        <sz val="10"/>
        <color indexed="12"/>
        <rFont val="Times New Roman"/>
        <family val="1"/>
      </rPr>
      <t>KIO</t>
    </r>
  </si>
  <si>
    <t>VI. Otthon mozi a bérlőivel együtt</t>
  </si>
  <si>
    <t>bérlők nélkül</t>
  </si>
  <si>
    <t>tavasz:Bondor Éva pszochopedagógus, KollárMária gyermekpszich.,Deákné B. Katalin, ősz: Dr. Vekerdy Tamás, Dr. Csertő Aranka</t>
  </si>
  <si>
    <r>
      <t xml:space="preserve">Iskolai Zöld Napok - </t>
    </r>
    <r>
      <rPr>
        <b/>
        <sz val="10"/>
        <color indexed="17"/>
        <rFont val="Times New Roman"/>
        <family val="1"/>
      </rPr>
      <t>KEOP</t>
    </r>
  </si>
  <si>
    <r>
      <t xml:space="preserve">Zöldernyő klubdélutánok - </t>
    </r>
    <r>
      <rPr>
        <b/>
        <sz val="10"/>
        <color indexed="17"/>
        <rFont val="Times New Roman"/>
        <family val="1"/>
      </rPr>
      <t>KEOP</t>
    </r>
  </si>
  <si>
    <r>
      <t xml:space="preserve">Zöld ernyő nagyrendezvények - </t>
    </r>
    <r>
      <rPr>
        <b/>
        <sz val="10"/>
        <color indexed="17"/>
        <rFont val="Times New Roman"/>
        <family val="1"/>
      </rPr>
      <t>KEOP</t>
    </r>
  </si>
  <si>
    <t>Nagyrendezvények</t>
  </si>
  <si>
    <r>
      <t>Városrészi Napok -</t>
    </r>
    <r>
      <rPr>
        <b/>
        <sz val="10"/>
        <color indexed="57"/>
        <rFont val="Times New Roman"/>
        <family val="1"/>
      </rPr>
      <t xml:space="preserve"> KEOP</t>
    </r>
  </si>
  <si>
    <t>Helyi és kihelyezett képzések</t>
  </si>
  <si>
    <r>
      <t xml:space="preserve">Zöld ernyő vetítések </t>
    </r>
    <r>
      <rPr>
        <b/>
        <sz val="10"/>
        <color indexed="57"/>
        <rFont val="Times New Roman"/>
        <family val="1"/>
      </rPr>
      <t>KEOP</t>
    </r>
  </si>
  <si>
    <r>
      <t xml:space="preserve">Zöld ernyő kirándulások - </t>
    </r>
    <r>
      <rPr>
        <b/>
        <sz val="10"/>
        <color indexed="57"/>
        <rFont val="Arial"/>
        <family val="2"/>
      </rPr>
      <t>KEOP</t>
    </r>
  </si>
  <si>
    <t>Oláh Edit, Bérces Dóra, Egei Erzsébet</t>
  </si>
  <si>
    <t>2 alk*6 óra</t>
  </si>
  <si>
    <t>Iparkamara, Fogyasztóvédelem</t>
  </si>
  <si>
    <t>3 alk*1,5 óra</t>
  </si>
  <si>
    <t>Városgazdasági Kft., Termostar kft., Megyei Kórház</t>
  </si>
  <si>
    <t>1 alk*1,5 óra</t>
  </si>
  <si>
    <t>Bács-Kiskun Megyei Bíróság</t>
  </si>
  <si>
    <t>Kecskemég MJV</t>
  </si>
  <si>
    <t>2009-ben 10229 fő</t>
  </si>
  <si>
    <t>tavasz:Furulyás Palkó, Vuk báb ea. ősz: Varázscsengő báb ea.</t>
  </si>
  <si>
    <t>Kolompos Egy., Fabula Bábsz.,Komor László bábszínháza</t>
  </si>
  <si>
    <t>tavasz:Piroska és a farkas/mesej.,Túl a söványen/film, Álomlátta leveske/báb, ősz:Szüreteljünk, énekeljünk!/gyermekkoncert, Halhatatlanság országa/báb, kalapka és a Mikulás/mesej.</t>
  </si>
  <si>
    <t>Holle anyó színház/Győr, Truffaldino bábszínház/Szeged, Csörömpölők egy.,Fabók Marianna/Miskolc, Grimm-busz Színház/Szeged</t>
  </si>
  <si>
    <t>Mátyás király meg az igazmondó juhász, Békakirály, Péter és a farkas</t>
  </si>
  <si>
    <t>Chorhidea kamarazenekar, Virág Natália, Csongrádi Béla bűvész, Golddance Tánccsoport, +énekesek, zenészek</t>
  </si>
  <si>
    <t>Indulás a hírnév felé, A zsenge magyar opera, Hangászati mulatságok+Látogatás a Katona J. Emlékházba</t>
  </si>
  <si>
    <t>Chorhidea kamarazenekar, Fülei Balázs zongora, Hajdú Katalin ének, Rózsavölgyi Margit Katona J. Színház női főszabász, Székelyné Körösi Ilona helytörténész</t>
  </si>
  <si>
    <t>Hattyúhercegnő, Lúdas Matyi, A Hattyúk tava</t>
  </si>
  <si>
    <t>Chorhidea kamarazenekar, Hírös TSK táncosai, Csodaszarvas Hagyományőrző Egy., Szivárvány Játéktár animátorai, Gömöry Dorottya kézm.</t>
  </si>
  <si>
    <t>tavasz:A tücsök és a hangya, A kismalac és a farkas, Ki a legerősebb?, A guruló madár/vándorbot bemutatkozása,             ősz: Három kívánság, A répa, A didergő király</t>
  </si>
  <si>
    <t>2009-ben 750 fő</t>
  </si>
  <si>
    <r>
      <t xml:space="preserve">Egészségesebb holnapért - a fiatok mentális egészsége - második félévben </t>
    </r>
    <r>
      <rPr>
        <sz val="10"/>
        <color indexed="18"/>
        <rFont val="Times New Roman"/>
        <family val="1"/>
      </rPr>
      <t>TÁMOP</t>
    </r>
  </si>
  <si>
    <t xml:space="preserve">FÉK  órák </t>
  </si>
  <si>
    <t>2009-ben 2714 fő</t>
  </si>
  <si>
    <t>február, április, október, november</t>
  </si>
  <si>
    <t>Habuda Ibolya, Oláh Edit</t>
  </si>
  <si>
    <t>december 15-én</t>
  </si>
  <si>
    <t>a tanév során 2 hetente</t>
  </si>
  <si>
    <t>Csizmadia I.</t>
  </si>
  <si>
    <t>jún-júl hónapban hetente szerdán: Az állatok nyelvén tudó juhász, A szalma király(elm), A kiskakas gyémánt, Sosevolt király</t>
  </si>
  <si>
    <t>2010. szept. 25. Szélforgó  2010. november 27. Adventi koszorú 2010. december 18.Mézeskalács</t>
  </si>
  <si>
    <t>2010. december 28.</t>
  </si>
  <si>
    <t>2010. október 30.</t>
  </si>
  <si>
    <t>Gömöry Dorottya+meghívott játékanimátorok</t>
  </si>
  <si>
    <t>2010. február 20.</t>
  </si>
  <si>
    <t>igény szerint</t>
  </si>
  <si>
    <t>Thurzóné Halasi Ágnes, Szórád Károlyné</t>
  </si>
  <si>
    <t>OTP- 9 alkalom, Csiperó, Marosvásárhely, iskolák, cégek</t>
  </si>
  <si>
    <r>
      <t xml:space="preserve">Játéktári foglalkozások 2010.  kihelyezett - </t>
    </r>
    <r>
      <rPr>
        <b/>
        <sz val="10"/>
        <color indexed="57"/>
        <rFont val="Times New Roman"/>
        <family val="1"/>
      </rPr>
      <t>KEOP</t>
    </r>
  </si>
  <si>
    <t>iskolai napok, nagyrendezvények</t>
  </si>
  <si>
    <t>Thurzóné Halasi Ágnes, Egei Erzsébet</t>
  </si>
  <si>
    <t>2009-ben 7492 fő</t>
  </si>
  <si>
    <t>1. Művészeti találkozó, fesztivál, kiállítás, képzés</t>
  </si>
  <si>
    <t xml:space="preserve">január </t>
  </si>
  <si>
    <t>Magyar Irodalomtörténeti Társaság kecskeméti csoportja, Forrás kiadó</t>
  </si>
  <si>
    <t>március-április</t>
  </si>
  <si>
    <t>Kecskeméti Drámapedagógiai műhely tagjai + Logopédiai szakszolgálat</t>
  </si>
  <si>
    <t>november</t>
  </si>
  <si>
    <t>Magyar Irodalomtörténeti Társaság kecskeméti csoportja, katona Társaság, Forrás kiadó</t>
  </si>
  <si>
    <t xml:space="preserve">2010. október 5-november 9. </t>
  </si>
  <si>
    <t>Ragó Lóránt</t>
  </si>
  <si>
    <t>Gömöry dorottya</t>
  </si>
  <si>
    <t xml:space="preserve">2010. január 20. 2010. május 25. 2010. november 5. </t>
  </si>
  <si>
    <t>2010. március 25-</t>
  </si>
  <si>
    <t>Ferencz Klaudia</t>
  </si>
  <si>
    <t>Ferencz Klaudia, Aszódi Nándor</t>
  </si>
  <si>
    <t>Aszódi Nándor</t>
  </si>
  <si>
    <t>3897 alkalom</t>
  </si>
  <si>
    <t>Gömöry Dorottya Zum Erika T. Papp Ágnes</t>
  </si>
  <si>
    <t>egyéni és csoportos kiállítások</t>
  </si>
  <si>
    <t xml:space="preserve">évente 1 x </t>
  </si>
  <si>
    <t xml:space="preserve">évente 1x </t>
  </si>
  <si>
    <t>6. Nemzetközi Dorombfesztivál</t>
  </si>
  <si>
    <t>1 alkalom</t>
  </si>
  <si>
    <t>Thurzóné Halasi Ágnes, Oláh Edit</t>
  </si>
  <si>
    <t>2009-ben 7143 fő</t>
  </si>
  <si>
    <t>Ugray Zsuzsanna</t>
  </si>
  <si>
    <t>heti 1x 2 x 45perc</t>
  </si>
  <si>
    <t>heti 1 x 3 x 45 perc</t>
  </si>
  <si>
    <t>heti 1 x 3óra</t>
  </si>
  <si>
    <t>heti 1 x 2 x 45 perc</t>
  </si>
  <si>
    <t>2010-es adatok</t>
  </si>
  <si>
    <t>2011-es adatok</t>
  </si>
  <si>
    <t>bejelentkezés alapján 2óra /foglalkozás</t>
  </si>
  <si>
    <t>Szappanosné Kanizsai Judit</t>
  </si>
  <si>
    <t>heti 1 x 2 óra</t>
  </si>
  <si>
    <t>heti 1 x 2óra</t>
  </si>
  <si>
    <t>heti 1x 3 óra</t>
  </si>
  <si>
    <t>Szoboszlay Péter Fazekas Lászó Gulyás Kis Ágnes</t>
  </si>
  <si>
    <t>Hájas  Réka</t>
  </si>
  <si>
    <t>Polyák Emese, Gömöry Dorottya, Hájas Réka, Szabó Zsuzsa</t>
  </si>
  <si>
    <t>30óra/tanfolyam heti 1 x 3 óra</t>
  </si>
  <si>
    <t>heti 1 x 2 x 45prec</t>
  </si>
  <si>
    <t>Hájas Réka</t>
  </si>
  <si>
    <t>heti x 1 óra</t>
  </si>
  <si>
    <t>4alkalom/csoport 1 x 3 x 45 perc/foglalkozás</t>
  </si>
  <si>
    <t>2óra/alkalom</t>
  </si>
  <si>
    <t xml:space="preserve">Gömöry Doropttya, Csorba Edina </t>
  </si>
  <si>
    <t xml:space="preserve"> 1fogl. 2 x 45perc</t>
  </si>
  <si>
    <t>2009-ben 3752 fő</t>
  </si>
  <si>
    <t>3. Színjátszás-dráma-képességfejlesztés</t>
  </si>
  <si>
    <t>Vándorbot bábos kör Országos Bábfesztivál Eger 12 fő + 3 kísérő</t>
  </si>
  <si>
    <t>június 5-6.</t>
  </si>
  <si>
    <t xml:space="preserve">Szirtes Józsefné </t>
  </si>
  <si>
    <t>Tóth Orsolya</t>
  </si>
  <si>
    <t>Kállai Erzsébet, Kozák Polett, Szűcs Zoltán, Gereben Anita, Zum Erika</t>
  </si>
  <si>
    <t>2009-ben 253 fő a disputa itteni szerepeltetése miatt</t>
  </si>
  <si>
    <t>heti 3-4*0,5 óra</t>
  </si>
  <si>
    <t>Mecséri Krisztina és Roszikné Laczi Ildikó</t>
  </si>
  <si>
    <t>heti 1*1 óra</t>
  </si>
  <si>
    <t>Megnevezés</t>
  </si>
  <si>
    <t>Kiadás</t>
  </si>
  <si>
    <t>Ellenőrző</t>
  </si>
  <si>
    <t xml:space="preserve">Saját </t>
  </si>
  <si>
    <t>Pályázat</t>
  </si>
  <si>
    <t>KIO támogatás</t>
  </si>
  <si>
    <t>Személyi</t>
  </si>
  <si>
    <t>Dologi</t>
  </si>
  <si>
    <t>Rezsi</t>
  </si>
  <si>
    <t>sor</t>
  </si>
  <si>
    <t xml:space="preserve">I.1. </t>
  </si>
  <si>
    <t>Ismeretterjesztő</t>
  </si>
  <si>
    <t>I.2.</t>
  </si>
  <si>
    <t>Művészeti</t>
  </si>
  <si>
    <t>I.3.</t>
  </si>
  <si>
    <t>Egészgségnevelés</t>
  </si>
  <si>
    <t xml:space="preserve">I.4. </t>
  </si>
  <si>
    <t>Játék</t>
  </si>
  <si>
    <t>II.1.</t>
  </si>
  <si>
    <t>Művészeti találkozó</t>
  </si>
  <si>
    <t>II. 2.</t>
  </si>
  <si>
    <t>Vizuális</t>
  </si>
  <si>
    <t>II.3.</t>
  </si>
  <si>
    <t>Színjátszás</t>
  </si>
  <si>
    <t>II.4.</t>
  </si>
  <si>
    <t>Zene</t>
  </si>
  <si>
    <t>II.5.</t>
  </si>
  <si>
    <t>II.6.</t>
  </si>
  <si>
    <t>Tánc</t>
  </si>
  <si>
    <t>II.7.</t>
  </si>
  <si>
    <t>II.8.</t>
  </si>
  <si>
    <t>Egyéb képesség fejlesztő</t>
  </si>
  <si>
    <t>III.</t>
  </si>
  <si>
    <t>Civil szervezetek, közösségek</t>
  </si>
  <si>
    <t>IV</t>
  </si>
  <si>
    <t>Nyári táborok Kecskeméten</t>
  </si>
  <si>
    <t xml:space="preserve">VI. </t>
  </si>
  <si>
    <t xml:space="preserve">VII. </t>
  </si>
  <si>
    <t>Otthon Mozi</t>
  </si>
  <si>
    <t>VIII.</t>
  </si>
  <si>
    <t>Kilátó</t>
  </si>
  <si>
    <t xml:space="preserve">IX. </t>
  </si>
  <si>
    <t>Nyitott kapuk</t>
  </si>
  <si>
    <t>X.</t>
  </si>
  <si>
    <t>Építő kocka</t>
  </si>
  <si>
    <t>Összesen</t>
  </si>
  <si>
    <t>Marosi Tímea, Sárosi Gábor, Tóth Kata, Goda Szilvia, Tolnai Ottó, Monzák Péter, Zum Erika</t>
  </si>
  <si>
    <t>hetente 10 óra</t>
  </si>
  <si>
    <t xml:space="preserve">Gitáriskola </t>
  </si>
  <si>
    <t>Önkéntes kör</t>
  </si>
  <si>
    <t>havonta 1-2 alkalom</t>
  </si>
  <si>
    <t>Nagy Erika Hírös Néptánc Tanoda</t>
  </si>
  <si>
    <t xml:space="preserve"> évente 1x </t>
  </si>
  <si>
    <t xml:space="preserve">hetente 1 x </t>
  </si>
  <si>
    <t>febr. 24., jún. 12., jún. 23., nov. 13., nov. 27., dec. 18., dec. 22.</t>
  </si>
  <si>
    <t>2009-ben 1796 fő</t>
  </si>
  <si>
    <t>5. Egészségmegőrző és sport programok</t>
  </si>
  <si>
    <t>2009-ben 370 fő</t>
  </si>
  <si>
    <t>Pásztor Zsolt, Bisztriczki Csilla</t>
  </si>
  <si>
    <t>Bisztriczki Csilla</t>
  </si>
  <si>
    <t>2009-ben 645 fő</t>
  </si>
  <si>
    <t>7. Egyéb sport programok</t>
  </si>
  <si>
    <t>április, november, december  3x3  nap</t>
  </si>
  <si>
    <t>2009-ben 134 fő</t>
  </si>
  <si>
    <t>alkalomanként</t>
  </si>
  <si>
    <t>AZ Európai Bizottság M.O.-i Képviselete és a Külügymin. EU. Tájékoztató Szolgálata</t>
  </si>
  <si>
    <t>évente 2 x 10 alkalom</t>
  </si>
  <si>
    <t>január - május</t>
  </si>
  <si>
    <t xml:space="preserve">9 hónap </t>
  </si>
  <si>
    <t>mentorok képzése, pszichodráma, drámapedagógia, szupervizió</t>
  </si>
  <si>
    <t>2009-ben 704 fő</t>
  </si>
  <si>
    <t>hetente 1x4</t>
  </si>
  <si>
    <t>Fabtoly Gyula</t>
  </si>
  <si>
    <t>Góbi István</t>
  </si>
  <si>
    <t>kéthetente x 2 óra</t>
  </si>
  <si>
    <t>Gacza krisztina</t>
  </si>
  <si>
    <t>Csongrádi Béla</t>
  </si>
  <si>
    <t>Kecskemét-Marosvásárhely baráti kör /kiutazások</t>
  </si>
  <si>
    <t>2010. május 26-29. Marosvásárhelyi Napok, 2010. szept.23-26.Lórántffy Zsuzsanna Napok</t>
  </si>
  <si>
    <t>Chorhidea Kamarazenekar, Drámaped. Kör, Szivárvány Játéktár</t>
  </si>
  <si>
    <t>2009-ben 552 fő</t>
  </si>
  <si>
    <t>tavasszal</t>
  </si>
  <si>
    <t>Bekő Ágnes</t>
  </si>
  <si>
    <t>2009-ben parádon 2080 fő, Kecskeméten 1123 fő</t>
  </si>
  <si>
    <t>V. Ifjúsági programok</t>
  </si>
  <si>
    <t>2010. augusztus 25.</t>
  </si>
  <si>
    <t>2010. december 8.</t>
  </si>
  <si>
    <t>KÁEFTÉ</t>
  </si>
  <si>
    <t>KÖZ-tér koncertek</t>
  </si>
  <si>
    <t>2010. februrár 6.             2010. február 19.            2010. április 30.              2010. október 29.           2010. november 12.</t>
  </si>
  <si>
    <t>Afrodzaqm Zenekar</t>
  </si>
  <si>
    <t>Drum and Folk Zenekar próbája</t>
  </si>
  <si>
    <t>2010. június 15.</t>
  </si>
  <si>
    <t>Kovács Balázs</t>
  </si>
  <si>
    <t>Városi Diákönkormányzat 1 hét x 1 alkalom</t>
  </si>
  <si>
    <t>KÖZ-tér</t>
  </si>
  <si>
    <t>Szentesi Sándor</t>
  </si>
  <si>
    <t>Tavaszi Festés a Hőkőnél</t>
  </si>
  <si>
    <t>2010. március 24.</t>
  </si>
  <si>
    <t>Game of Skate - Gördeszka és Ollie verseny</t>
  </si>
  <si>
    <t>2010. július 31.</t>
  </si>
  <si>
    <t>Molnár Tamás</t>
  </si>
  <si>
    <t>Fülledt Retro</t>
  </si>
  <si>
    <t>2010. július 15.                    2010. július 31.</t>
  </si>
  <si>
    <t>Kecskeméti Ifjúsági Kerekasztal</t>
  </si>
  <si>
    <t>2010. április-november</t>
  </si>
  <si>
    <t>Fiatalokkal foglalkozó kecskeméti szervezetek</t>
  </si>
  <si>
    <t>Morvainé Molnár Ilona - elnök</t>
  </si>
  <si>
    <t>Fiatalok öntevékeny csoportjainak helyszín biztosítása</t>
  </si>
  <si>
    <t>2010. január 18.                   2010. január 25.                  2010. március 2.                2010. március 16.</t>
  </si>
  <si>
    <t>Vákum Egyesület, Titeknek Főiskolai Magazin</t>
  </si>
  <si>
    <t>SZIÉTA Művészeti Stúdió estjei</t>
  </si>
  <si>
    <t>2010. február 12.            2010. április 9.                 2010. május 21.                2010. november 5.</t>
  </si>
  <si>
    <t>SZIÉTA Művészeti Stúdió, Tóth Kata</t>
  </si>
  <si>
    <t>SZIÉTA Művészeti Stúdió próbái</t>
  </si>
  <si>
    <t>2010. február-2010. augusztusig</t>
  </si>
  <si>
    <t>Nyelvi Interkulturális Klub 1 hét x 1 alkalom</t>
  </si>
  <si>
    <t>4. Ismeretterjesztő és művészeti előadások, játékprogramok</t>
  </si>
  <si>
    <t>Nyári Munka Állásbörze</t>
  </si>
  <si>
    <t>2010. május 15.</t>
  </si>
  <si>
    <t>Kecskegida Középiskolás Vetélkedő és Diákpárbaj</t>
  </si>
  <si>
    <t>2010. április 15.</t>
  </si>
  <si>
    <t>Kecskemét Városismereti Vetélkedő</t>
  </si>
  <si>
    <t>2010. október 18-december 16-ig</t>
  </si>
  <si>
    <t>Középiskolák, Bács-Kiskun Megyei Levéltár, Katona József Könyvtár</t>
  </si>
  <si>
    <t>Fantasztikus négyes projekt</t>
  </si>
  <si>
    <t>2010. április 29-május 31-ig.</t>
  </si>
  <si>
    <t>Kecskeméti Diákönkormányzatok Fóruma</t>
  </si>
  <si>
    <t>2010. március 30.</t>
  </si>
  <si>
    <t xml:space="preserve">2009-ben 552 fő </t>
  </si>
  <si>
    <t xml:space="preserve">2010-ben: </t>
  </si>
  <si>
    <t xml:space="preserve">2010. március 21. </t>
  </si>
  <si>
    <t>Szoboszlay Péter</t>
  </si>
  <si>
    <t>6 ea</t>
  </si>
  <si>
    <t>16 ea</t>
  </si>
  <si>
    <t>4 ea</t>
  </si>
  <si>
    <t>Kispál és a Borz - Koncertfilm - országos program</t>
  </si>
  <si>
    <t>24 ea</t>
  </si>
  <si>
    <t>10 alk</t>
  </si>
  <si>
    <t>7 ea</t>
  </si>
  <si>
    <t>57 alk</t>
  </si>
  <si>
    <t>17 alk</t>
  </si>
  <si>
    <t>Mozi kihasználtság:</t>
  </si>
  <si>
    <t>2009-ben 26439 fő volt.</t>
  </si>
  <si>
    <t xml:space="preserve">Bérlemények: </t>
  </si>
  <si>
    <t xml:space="preserve">                                                          Összehasonlításul a  2009-as adat:</t>
  </si>
  <si>
    <t xml:space="preserve">alkalmak száma </t>
  </si>
  <si>
    <t>létszám</t>
  </si>
  <si>
    <t>2.  Művészeti programok</t>
  </si>
  <si>
    <t>4. Játékprogramok</t>
  </si>
  <si>
    <t>Mindösszesen:</t>
  </si>
  <si>
    <t>A következő megállapításokat szűröm le a fentiekből:</t>
  </si>
  <si>
    <t>Az ismeretterjesztő programok száma 2-szer, résztvevőik létszáma 4-szer több 2009-hez képest. Adódik ez abból, hogy a Zöldernyő I. II. projekt teljes egészében átível a 2010-es éven.</t>
  </si>
  <si>
    <t>A kampány maga több, mint 38 ezer főt vonzott.</t>
  </si>
  <si>
    <t>Teljes látogatottság</t>
  </si>
  <si>
    <t>A művészeti programokból – mondhatni – ugyanannyi volt, szinte ugyanannyi fővel a két évben.</t>
  </si>
  <si>
    <t xml:space="preserve">Az egészségnevelési programok a TÁMOP projekt révén majd megkétszereződtek.  </t>
  </si>
  <si>
    <t>Statisztikai létszám</t>
  </si>
  <si>
    <t>Egyéb sport (sakk)</t>
  </si>
  <si>
    <t>Ssz</t>
  </si>
  <si>
    <t>bérlemények</t>
  </si>
  <si>
    <t>KIO támogatás aránya</t>
  </si>
  <si>
    <t>Személyi juttatás aránya</t>
  </si>
  <si>
    <t>Dologi kiadás aránya</t>
  </si>
  <si>
    <t>Elszámolt rezsi aránya</t>
  </si>
  <si>
    <t>1 stlre jutó KIO támogatás</t>
  </si>
  <si>
    <t>1 stlre jutó saját bevétel</t>
  </si>
  <si>
    <t>1 stlre jutó kiadás</t>
  </si>
  <si>
    <t>Saját bevétel/ KIO támogatás</t>
  </si>
  <si>
    <t>stl aránya (123.633)</t>
  </si>
  <si>
    <t>alkalmanként 3 óra</t>
  </si>
  <si>
    <t>A játékprogramok száma erőteljesen növekedett az elmúlt évhez képest, bár a Csiperó találkozó 2010-ben besegített a létszám növekedésébe is.</t>
  </si>
  <si>
    <t>Mivel 2009-ben a TÁMOP projekt még számokban nem mérhető, a KEOP projekt pedig fél évet tudhatott csak ekkor még maga mögött, megállapítható, hogy az erőteljes növekedés a kép projektnek köszönhető 2010-ben.</t>
  </si>
  <si>
    <t>Szilágyi Áron, Madla Anett</t>
  </si>
  <si>
    <t>Acsai Rita</t>
  </si>
  <si>
    <t xml:space="preserve"> Ferencz Klaudia, Aszódi Nándor</t>
  </si>
  <si>
    <t xml:space="preserve">1. félévben:7 alkalommal - Valentin-nap, nemzetközi nőnap, VIP-nap, versmondók 
2. félévben: 4 alkalommal - autómentes nap, kézmosás világnapja, ne vásárolj semmit, mikulás
</t>
  </si>
  <si>
    <t>Programhoz kapcsolódón és csoportban is</t>
  </si>
  <si>
    <t>életkezdési tanácsadások, foglalkozások</t>
  </si>
  <si>
    <t xml:space="preserve">I.félév: 10 alkalom valósult meg - Film klub 2 alkalommal, Szabó Balázs koncert, muffin sütés, palacsintasütés, KIO gitáriskola évzáró estje, horror ház, irodalmi kávéház 
II. félév: 13 alkalom - felújítási akció, 2 slampoetry és koncert, három akusztikus koncert ( a bejáró amatőr zenész fiatalok), társasjáték délutánok (fiatalok koordinálásával), sapkasál és báb varró délutánok sorozata. 
</t>
  </si>
  <si>
    <t>hetente 1x, külföldiek részvétele</t>
  </si>
  <si>
    <t>Magyar nyelvi klub</t>
  </si>
  <si>
    <t>kéthetente, változóan</t>
  </si>
  <si>
    <t>Francia nyelvi klub</t>
  </si>
  <si>
    <t>Antony P.</t>
  </si>
  <si>
    <t>Scifi klub</t>
  </si>
  <si>
    <t>Garzó lÁszló</t>
  </si>
  <si>
    <t>csütörtökönként</t>
  </si>
  <si>
    <t>Programozói klub</t>
  </si>
  <si>
    <t>havonta</t>
  </si>
  <si>
    <t>Szabó János</t>
  </si>
  <si>
    <t>Szakmai látogatások a köztérben</t>
  </si>
  <si>
    <t xml:space="preserve">április 12. SZEGEDifjúságsegítők, 20 fő                       november 8. ELTE közösségfejlesztő szak, 15 fő
november 13. SZEGED, andragógusok, 30 fő
</t>
  </si>
  <si>
    <t>Molnár Ádám</t>
  </si>
  <si>
    <t>Ifjúsági akció KÖZ-hasznú</t>
  </si>
  <si>
    <t xml:space="preserve"> augusztus 26-30. klub felújítás önkéntes fiatalokkal, 
-október28. pincetakarítás</t>
  </si>
  <si>
    <t>VIP NAP</t>
  </si>
  <si>
    <t>május 31- júni 1. Lánchíd</t>
  </si>
  <si>
    <t>T.- Papp Ágnes, Kósa Csaba, Fazekas István</t>
  </si>
  <si>
    <t>Aszódi Nándor, Ferenc Klaudia</t>
  </si>
  <si>
    <t xml:space="preserve">VEN NAP </t>
  </si>
  <si>
    <t xml:space="preserve">extrém sportnap július 27. </t>
  </si>
  <si>
    <t>Aszódi, Ferencz</t>
  </si>
  <si>
    <t>Munkavállalási infóbörze</t>
  </si>
  <si>
    <t xml:space="preserve">köztér:  a z utolsó járat része. </t>
  </si>
  <si>
    <t>Ne vásárolj semmit nap -</t>
  </si>
  <si>
    <t>Oláh/Ferencz/Acsai</t>
  </si>
  <si>
    <t>Oláh/ Ferencz/Acsai</t>
  </si>
  <si>
    <t>Szupervízió</t>
  </si>
  <si>
    <t>havi</t>
  </si>
  <si>
    <t>petró ági</t>
  </si>
  <si>
    <t>Tanulmányutak NYK</t>
  </si>
  <si>
    <t>Oláh Edit, Thurzóné Ágnes, Egei Erzsébet, Szabó Norbert</t>
  </si>
  <si>
    <t>Oláh Edit, Thurzóné Ágnes, Bérces Dóra, Halászné Csilla, Barkóczi Titanilla</t>
  </si>
  <si>
    <t>Egei Erzsébet, Szabó Norbert</t>
  </si>
  <si>
    <t>Horváth Lászlóné gombaszakértő, Petőné Donát Dóra kutyaterápiás felvezető, Thurzóné Halasi Ágnes környezeti nevelő, Barcsik Sándorné nemezelő, Lendvai Mária KNP munktársa</t>
  </si>
  <si>
    <t>Színészek a az Ifjúságért Alapítvány: Hegedűs Zoltán, Danyi Judit, Roszikné Ildikó zeneterapeuta, Forgó Gyöngyi drámaped.</t>
  </si>
  <si>
    <t>Magyar Irodalomtörténeti Társaság kecskeméti csoportja, Forrás kiadó, Katona József Társasaág</t>
  </si>
  <si>
    <t>Szirtes Józsefné és Tóth Anita, ősztől Vass-Eysen Ábel</t>
  </si>
  <si>
    <t>A tehetséggondozás és képességfejlesztés területén tapasztalható alkalomszám és létszám emelkedés egyértelműen a TÁMOP projekt támogatásából adódik.</t>
  </si>
  <si>
    <t>A színjátszásnál adódó csökkenés csaló, hiszen abból adódik, hogy a Disputa programok a tavalyi statisztikában itt szerepeltek.</t>
  </si>
  <si>
    <t>Ennél a pontnál jól látható, hogy a pályázat által nem támogatott programoknál minden esetben csökkenés tapasztalható a létszámban. Csak a képességfejlesztő csoportoknál nem.</t>
  </si>
  <si>
    <t xml:space="preserve">Szembetűnő a művészeti csoport, fesztivál, képzés programpontnál a közel 2000 fős létszámemelkedés. </t>
  </si>
  <si>
    <t>A civil szervezetek, közösségek létszáma egyértelműen nőtt 2 új közösség jött, 1 közösség ment.</t>
  </si>
  <si>
    <t xml:space="preserve">2012-ben 22086 fő volt. </t>
  </si>
  <si>
    <t>nyári időszakban</t>
  </si>
  <si>
    <t xml:space="preserve">2012-ben 2218 fő, 6371 vendégéjszaka, Kecskeméten 1240 fő  </t>
  </si>
  <si>
    <r>
      <rPr>
        <b/>
        <sz val="10"/>
        <rFont val="Times New Roman"/>
        <family val="1"/>
      </rPr>
      <t>"Történhetett volna másképp!"</t>
    </r>
    <r>
      <rPr>
        <sz val="10"/>
        <rFont val="Times New Roman"/>
        <family val="1"/>
      </rPr>
      <t xml:space="preserve">  - bűnmegelőzési program - </t>
    </r>
    <r>
      <rPr>
        <b/>
        <sz val="10"/>
        <color indexed="10"/>
        <rFont val="Times New Roman"/>
        <family val="1"/>
      </rPr>
      <t>TÁMOP- fenntartás</t>
    </r>
  </si>
  <si>
    <t xml:space="preserve">február, április, október, november </t>
  </si>
  <si>
    <t xml:space="preserve">                                                          Összehasonlításul a  2012-es adat: </t>
  </si>
  <si>
    <t>2013-es adatok</t>
  </si>
  <si>
    <t>1-1 óra illetve igény szerint</t>
  </si>
  <si>
    <r>
      <rPr>
        <b/>
        <sz val="10"/>
        <rFont val="Times New Roman"/>
        <family val="1"/>
      </rPr>
      <t xml:space="preserve">Akarsz-e varázsló lenni? </t>
    </r>
    <r>
      <rPr>
        <sz val="10"/>
        <rFont val="Times New Roman"/>
        <family val="1"/>
      </rPr>
      <t xml:space="preserve">- képzőművészeti szakkör a  </t>
    </r>
    <r>
      <rPr>
        <b/>
        <sz val="10"/>
        <color indexed="10"/>
        <rFont val="Times New Roman"/>
        <family val="1"/>
      </rPr>
      <t xml:space="preserve">TÁMOP-fenntartás keretében </t>
    </r>
  </si>
  <si>
    <t>heti 2 x 3 óra</t>
  </si>
  <si>
    <t xml:space="preserve">Tűzön – Vizen Át Egyesület Hagyományőrző és Néptánc Egyesület vezetősége  </t>
  </si>
  <si>
    <t>A Kecskeméti Ifjúsági Otthon 2014. évi statisztikai adatai</t>
  </si>
  <si>
    <t>Heti 6x1,5 óra</t>
  </si>
  <si>
    <t>2014. január-2014. január-június: 8 foglalkozás (Színe-java); 2014. szeptember-december: 2 fogl.</t>
  </si>
  <si>
    <t>évente 1x 4 nap: 2014. március 27-30.</t>
  </si>
  <si>
    <r>
      <rPr>
        <b/>
        <sz val="10"/>
        <rFont val="Times New Roman"/>
        <family val="1"/>
      </rPr>
      <t>XXIII. Országos Weöres Sándor Gyermekszínjátszó Találkozó Bács Kiskun Megyei rendezvénye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NKA</t>
    </r>
  </si>
  <si>
    <r>
      <rPr>
        <b/>
        <sz val="10"/>
        <rFont val="Times New Roman"/>
        <family val="1"/>
      </rPr>
      <t xml:space="preserve">VIII. Kecskemét Fringe   </t>
    </r>
    <r>
      <rPr>
        <sz val="10"/>
        <rFont val="Times New Roman"/>
        <family val="1"/>
      </rPr>
      <t xml:space="preserve">                                                                    művészeti fesztivál alkotó fiataloknak benne az </t>
    </r>
    <r>
      <rPr>
        <b/>
        <sz val="10"/>
        <rFont val="Times New Roman"/>
        <family val="1"/>
      </rPr>
      <t>Országos Diákszínjátszó Találkozó Dél-alföldi regionális rendezvénye</t>
    </r>
    <r>
      <rPr>
        <sz val="10"/>
        <rFont val="Times New Roman"/>
        <family val="1"/>
      </rPr>
      <t xml:space="preserve"> (Kecskeméti Tavaszi Fesztivál) </t>
    </r>
    <r>
      <rPr>
        <b/>
        <sz val="10"/>
        <color indexed="10"/>
        <rFont val="Times New Roman"/>
        <family val="1"/>
      </rPr>
      <t>KMJV, NKA -TÁMOP Nyitott Kapuk</t>
    </r>
  </si>
  <si>
    <t>2014. december 17.</t>
  </si>
  <si>
    <t>2014.január-május: 6 foglalkozás (Nyitott Kapuk) + 2 foglalkozás</t>
  </si>
  <si>
    <t>2014. január-május: 18 foglalkozás</t>
  </si>
  <si>
    <t>2014. november 7-8.</t>
  </si>
  <si>
    <t>Kecskeméti Drámapedagógiai Műhely</t>
  </si>
  <si>
    <t>1 óra</t>
  </si>
  <si>
    <r>
      <rPr>
        <b/>
        <sz val="10"/>
        <rFont val="Times New Roman"/>
        <family val="1"/>
      </rPr>
      <t>A Felnőtt Színház Műhely</t>
    </r>
    <r>
      <rPr>
        <sz val="10"/>
        <rFont val="Times New Roman"/>
        <family val="1"/>
      </rPr>
      <t xml:space="preserve"> előadása (Kiss Csaba: A dög)</t>
    </r>
  </si>
  <si>
    <t>2014. május 28., június 4., november 15.</t>
  </si>
  <si>
    <t>Okoska Tehetség</t>
  </si>
  <si>
    <t>heti 1x 1 óra</t>
  </si>
  <si>
    <t>Nagy József</t>
  </si>
  <si>
    <t>Hornyák Ildikó</t>
  </si>
  <si>
    <t>Hetente 4x2 óra</t>
  </si>
  <si>
    <t>Molnár Máté</t>
  </si>
  <si>
    <t>heti 1x1óra</t>
  </si>
  <si>
    <t>Kecskemét - Kalandjáték</t>
  </si>
  <si>
    <t>2014. október 7., 18.</t>
  </si>
  <si>
    <t>Acsai Rita, Csizmadia Ilona, Józsa Kata,  Lehotay Judit, Nagy József, Szabó Norbert, T.-Papp Ágnes</t>
  </si>
  <si>
    <r>
      <rPr>
        <b/>
        <sz val="10"/>
        <rFont val="Times New Roman"/>
        <family val="1"/>
      </rPr>
      <t>Felnőtt Színház Műhely</t>
    </r>
    <r>
      <rPr>
        <sz val="10"/>
        <rFont val="Times New Roman"/>
        <family val="1"/>
      </rPr>
      <t xml:space="preserve"> (csak első félév végéig volt)</t>
    </r>
  </si>
  <si>
    <r>
      <rPr>
        <b/>
        <sz val="10"/>
        <rFont val="Times New Roman"/>
        <family val="1"/>
      </rPr>
      <t>TIE előadások</t>
    </r>
    <r>
      <rPr>
        <sz val="10"/>
        <rFont val="Times New Roman"/>
        <family val="1"/>
      </rPr>
      <t xml:space="preserve"> -  (</t>
    </r>
    <r>
      <rPr>
        <b/>
        <sz val="10"/>
        <color indexed="10"/>
        <rFont val="Times New Roman"/>
        <family val="1"/>
      </rPr>
      <t>Nyitott kapuk projekt keretében az első félév)</t>
    </r>
    <r>
      <rPr>
        <b/>
        <sz val="10"/>
        <rFont val="Times New Roman"/>
        <family val="1"/>
      </rPr>
      <t xml:space="preserve"> második félévben önállóan</t>
    </r>
  </si>
  <si>
    <t>minden kio kolléga</t>
  </si>
  <si>
    <t>hetente 5 alkalom</t>
  </si>
  <si>
    <t>heti1x2 óra</t>
  </si>
  <si>
    <t>Dénes András Zoltán, Böde Gábor István</t>
  </si>
  <si>
    <t>2014. február - A TŰZ hegyén Afrikában, március - Jó reggelt, Sün Balázs!, április - Se hárfája, se gitárja..., május-UNIVER feldolgozóüzem látogatás,  okt:.Hüvelykujjam almafa, nov:Kutya-tár, dec: Téli hang-oló, jan: Gyerünk a moziba be</t>
  </si>
  <si>
    <t>Kertész Zoltán, Ronkó Erzébet, Papp Tamás Fővárosi Állatkert, Univer üzemvezetők,Lendvai Mária KNP,Petőné Donát Dóra, Roszikné Laczi Ildikó, Otthon mozi munkatársai</t>
  </si>
  <si>
    <t>2014.február-Botanika bajnokai, március-Tűz, víz, föld, levegő/kémiai kísérletek, ápr: A rovarok bolygója 2014. Herman Ottó év: okt: A madarak hasznáról, nov: A nagy pókász, dec: Ősfoglalkozások</t>
  </si>
  <si>
    <t>Labancz István kémia tanár, Krajcsivszky József kertészmérnök, Dr. Szappanos Albert állatorvos, Ronkóné Szabó Erzsébet KNP munkatársa</t>
  </si>
  <si>
    <t>2014. tavasz: febr: Mezei egérkéék, márc: Test-őrség, ápr: A levegő királyi, máj:Nem légből kapott játékok, okt: Öcsike és a giliszta, nov: Jön a kocsi, megy a kocsi a télre, dec: Madárkarácsony, jan.Egészsége,s mint a makk</t>
  </si>
  <si>
    <t>2014. előkészítő fogl. október, 2015. január: élményórák</t>
  </si>
  <si>
    <t>2014. január  - Tanuljunk tanulni!, február - Ha nem jön álom a szemedre , március - Kamaszkor, október - Jól szeretni-Dr. Vekerdy Tamás előadása, november-  Családi ütközetek</t>
  </si>
  <si>
    <t>2014. szept.25. okt.2,9.</t>
  </si>
  <si>
    <t>Dologné Kovács Izabella</t>
  </si>
  <si>
    <t xml:space="preserve"> Dologné Kovács Izabella iskolapszich., Gombos Éva, Deákné B. Katalin, Dr. Vekerdy Tamás pszichológus, Nádas Mária Gordo- tréner</t>
  </si>
  <si>
    <t>Okt. megnyitó, nov: 3-4.o.drámás fogl. 5-6.o. levéltári fogl., 2015. jan: körtemuzsika készítés, febr: könyvtári fogl. Márc: Móra mese Maraton, ápr: osztálykirándulás Szegedre + a helyi intézménylátogató lehetőségek</t>
  </si>
  <si>
    <t>Együttműködők: Bozsó gyűjtemény, Katona J.Könyvtár, Szirtesné Ancsa, Kulcsár Erika, Péterné Fehér Mária, zsűritagok: Kállai Szilvia Dekor -art, Koleszár Márta Katona J. Könyvtár, Acsai Rita KIO</t>
  </si>
  <si>
    <t>2014. február hó</t>
  </si>
  <si>
    <t>2014. február - június  5 téma feldolgozása</t>
  </si>
  <si>
    <t>Levente Péter, Szép Ernő színház</t>
  </si>
  <si>
    <t>2014.január - Levente Péter, február - Ágacska/Krizsik Ali Színháza</t>
  </si>
  <si>
    <r>
      <rPr>
        <b/>
        <sz val="10"/>
        <rFont val="Times New Roman"/>
        <family val="1"/>
      </rPr>
      <t>Zenekuckó zenei képességfejlesztő szakkör</t>
    </r>
    <r>
      <rPr>
        <sz val="10"/>
        <rFont val="Times New Roman"/>
        <family val="1"/>
      </rPr>
      <t xml:space="preserve">                            1 év x 15+1 alkalom </t>
    </r>
  </si>
  <si>
    <t>2014. június 6-7.</t>
  </si>
  <si>
    <t>2014.december 12. és 15.</t>
  </si>
  <si>
    <t>2014. havonta szombaton 9.30 óra, igény esetén 11 óra is</t>
  </si>
  <si>
    <r>
      <rPr>
        <b/>
        <sz val="10"/>
        <rFont val="Times New Roman"/>
        <family val="1"/>
      </rPr>
      <t xml:space="preserve">Meseudvar   </t>
    </r>
    <r>
      <rPr>
        <sz val="10"/>
        <rFont val="Times New Roman"/>
        <family val="1"/>
      </rPr>
      <t xml:space="preserve">                                                                                      4 foglalkozás július -augusztusban, hetente szerdán  170 fő +120 fő +138 fő +136 fő= 564 fő </t>
    </r>
    <r>
      <rPr>
        <sz val="10"/>
        <color indexed="20"/>
        <rFont val="Times New Roman"/>
        <family val="1"/>
      </rPr>
      <t>Támogató: Líra könyesbolt</t>
    </r>
    <r>
      <rPr>
        <sz val="10"/>
        <rFont val="Times New Roman"/>
        <family val="1"/>
      </rPr>
      <t xml:space="preserve"> </t>
    </r>
  </si>
  <si>
    <t>Nyakigláb..., Jóska király, Lovagolok fűzfasípot fújva, Hangerdő</t>
  </si>
  <si>
    <t>Chorhidea-Tűzön-Vízen Át Néptánc egyesület, Eklektrió, Csörömpölők Együttes, BA-HOR-KA Énekegyüttes</t>
  </si>
  <si>
    <t>2014. febr: Pletykázó asszonyok/koncert, március - Mindentlátó királylány/mesejáték, április - Hangerdő/koncert, október - Szerncsehozó lópatkó/koncert, november - A csodálatos lámpás/mesejáték, december  - A rút kiskacsa/bábjáték</t>
  </si>
  <si>
    <t>Holle anyó színház/Győr, Eklektrió/Kmét, BaHorKa Társulat, Csörömpölők egy./Kmét, Ametist bábsz./Bp, Grimmbusz Színház/Szeged</t>
  </si>
  <si>
    <t xml:space="preserve"> 2014.október - Békakirály, november -Diótörő, január - Nyakigláb….</t>
  </si>
  <si>
    <t>Chorhidea kamarazenekar +énekesek, zenészek, Tűzön-Vízen Néptánc Egyesület, Klasszikus balett csoport</t>
  </si>
  <si>
    <t xml:space="preserve">2014. február - nyakigláb, október - Mátyás király, november - Muzsikus Péter </t>
  </si>
  <si>
    <t>Chorhidea kamarazenekar, Tűzön-Vízen Néptánc Egyesület, Acsai rita, Roszikné Laczi Ildikó</t>
  </si>
  <si>
    <t>2014. január  - Tücsök és a hangya  , február - A hazudós kecske, március  - Rózsa és Ibolya, április - A herceg és a hercegnő, október - A kiskondás, november -A szállást kérő róka, december  -  Didergő király</t>
  </si>
  <si>
    <t>Szirtes Józsefné, Báron Bábos Műhely,  Vándorbot Bábos kör, Kertvárosi Bábcsoport</t>
  </si>
  <si>
    <t>2014. január - A kisgömböc, február - Mazsola és Tádé</t>
  </si>
  <si>
    <t>2014. január 20.</t>
  </si>
  <si>
    <t>Bella Rózsa művésztanár</t>
  </si>
  <si>
    <r>
      <rPr>
        <b/>
        <sz val="10"/>
        <rFont val="Times New Roman"/>
        <family val="1"/>
      </rPr>
      <t xml:space="preserve">Magyar Kultúra Napja  </t>
    </r>
    <r>
      <rPr>
        <sz val="10"/>
        <rFont val="Times New Roman"/>
        <family val="1"/>
      </rPr>
      <t xml:space="preserve">                                                               „MAGYARHON – ERDÉLYORSZÁG – KÜLHON” címmel
Felolvasóverseny Kölcsey Ferenc, reformkori és romantika korabeli író-, költőtársai, kortárs utazók és tudósok hazai és külhoni úti élményeiből, visszaemlékezéseiből, naplóiból, leveleiből 
</t>
    </r>
  </si>
  <si>
    <t>2014.január 20.</t>
  </si>
  <si>
    <r>
      <rPr>
        <b/>
        <sz val="10"/>
        <rFont val="Times New Roman"/>
        <family val="1"/>
      </rPr>
      <t>Versmondók Találkozója</t>
    </r>
    <r>
      <rPr>
        <sz val="10"/>
        <rFont val="Times New Roman"/>
        <family val="1"/>
      </rPr>
      <t xml:space="preserve"> - Döntő                                                 102 fő verselő  Radnóti Miklós születésének 105. évfordulója </t>
    </r>
    <r>
      <rPr>
        <sz val="10"/>
        <color indexed="61"/>
        <rFont val="Times New Roman"/>
        <family val="1"/>
      </rPr>
      <t>Támogató: Színe-java projekt</t>
    </r>
  </si>
  <si>
    <t>2014. május 17.</t>
  </si>
  <si>
    <r>
      <rPr>
        <b/>
        <sz val="10"/>
        <rFont val="Times New Roman"/>
        <family val="1"/>
      </rPr>
      <t>Versmondók Találkozója</t>
    </r>
    <r>
      <rPr>
        <sz val="10"/>
        <rFont val="Times New Roman"/>
        <family val="1"/>
      </rPr>
      <t xml:space="preserve"> - elődőntők                                             Radnóti Miklós születésének 105. évfordulója Támogató: Színe-java projekt</t>
    </r>
  </si>
  <si>
    <t>2014. április-május</t>
  </si>
  <si>
    <t>2014.április 11.</t>
  </si>
  <si>
    <t>2014. márc.</t>
  </si>
  <si>
    <t>kecskeméti drámaped. Műhely tagjai</t>
  </si>
  <si>
    <r>
      <rPr>
        <b/>
        <sz val="10"/>
        <rFont val="Times New Roman"/>
        <family val="1"/>
      </rPr>
      <t>Versmondók Találkozója</t>
    </r>
    <r>
      <rPr>
        <sz val="10"/>
        <rFont val="Times New Roman"/>
        <family val="1"/>
      </rPr>
      <t xml:space="preserve"> - 7 versmondó kör                                            Radnóti Miklós születésének 105. évfordulója Támogató: Színe-java projekt</t>
    </r>
  </si>
  <si>
    <r>
      <rPr>
        <b/>
        <sz val="10"/>
        <rFont val="Times New Roman"/>
        <family val="1"/>
      </rPr>
      <t>Katona József Napok keretében megnyitott</t>
    </r>
    <r>
      <rPr>
        <sz val="10"/>
        <rFont val="Times New Roman"/>
        <family val="1"/>
      </rPr>
      <t xml:space="preserve">a: Székelyné Kőrös Ilona történész Hírös” iskolák Kecskeméten 
c. előadása Kecskemét város fejlődéséről, jeles iskoláiról; iskolaépületeiről, oktatási kultúrájáról, a korabeli diákok életéről és tanáraikról.
 </t>
    </r>
    <r>
      <rPr>
        <sz val="10"/>
        <color indexed="20"/>
        <rFont val="Times New Roman"/>
        <family val="1"/>
      </rPr>
      <t>Támogató: NKA szépirodalom és ism.terjesztés Koll.,  KMJV VTP</t>
    </r>
  </si>
  <si>
    <t>2014. november 17.</t>
  </si>
  <si>
    <t>Magyar Irodalomtörténeti Társaság kecskeméti csoportja, Katona Társaság, Forrás kiadó</t>
  </si>
  <si>
    <r>
      <rPr>
        <b/>
        <sz val="10"/>
        <rFont val="Times New Roman"/>
        <family val="1"/>
      </rPr>
      <t>Katona József  Napok keretében</t>
    </r>
    <r>
      <rPr>
        <sz val="10"/>
        <rFont val="Times New Roman"/>
        <family val="1"/>
      </rPr>
      <t xml:space="preserve">                                                   „Tanuló fiamnak szeretettel ajánlom…” című felolvasó verseny 
Katona József születésének 223. évfordulója, valamint – a Kecskeméthez több szállal kapcsolódó - Móra Ferenc és Móricz Zsigmond születésének 135. évfordulója alkalmából: a nevezett írók alkotásainak és a róluk szóló műveknek részleteivel a XVIII. és XIX. századi gyerekek, diákok életéről, neveltetéséről, iskoláiról, tanulmányaikról, taníttatásukról.
 </t>
    </r>
    <r>
      <rPr>
        <sz val="10"/>
        <color indexed="20"/>
        <rFont val="Times New Roman"/>
        <family val="1"/>
      </rPr>
      <t>Támogató: NKA szépirodalom és ism.terjesztés Koll, KMJV VTP</t>
    </r>
  </si>
  <si>
    <t>2014. nov.17.</t>
  </si>
  <si>
    <r>
      <rPr>
        <b/>
        <sz val="10"/>
        <rFont val="Times New Roman"/>
        <family val="1"/>
      </rPr>
      <t xml:space="preserve">Kecskemét kincsei - Tavaszi Fesztivál keretében   </t>
    </r>
    <r>
      <rPr>
        <sz val="10"/>
        <rFont val="Times New Roman"/>
        <family val="1"/>
      </rPr>
      <t xml:space="preserve">                              770 fő + 70 fő kísérő pedagógus = 840 fő</t>
    </r>
  </si>
  <si>
    <t xml:space="preserve">Nyíri u. Á.I., Tóth L. á.I., Hunyadi J..Á.I., Kadafalvi Á.I. </t>
  </si>
  <si>
    <t>2014. március 24-28.</t>
  </si>
  <si>
    <t>Józsa K., Zum E.</t>
  </si>
  <si>
    <t xml:space="preserve">Országos Diákszínjátszó Egyesület, Tudomány és Technika Háza, Malom Központ </t>
  </si>
  <si>
    <t>heti 1 alkalom</t>
  </si>
  <si>
    <t xml:space="preserve">     Vigyázzkészrajt</t>
  </si>
  <si>
    <t xml:space="preserve">     Kék Vonal</t>
  </si>
  <si>
    <t xml:space="preserve">     Pc-sett</t>
  </si>
  <si>
    <t xml:space="preserve">     Új nemzedék</t>
  </si>
  <si>
    <t xml:space="preserve">     Bozsó gyűjtemény</t>
  </si>
  <si>
    <t xml:space="preserve">     Szupervízió</t>
  </si>
  <si>
    <t xml:space="preserve">     Utolsó járat</t>
  </si>
  <si>
    <t xml:space="preserve">     Sci-fi író klub</t>
  </si>
  <si>
    <t xml:space="preserve">     Francia nyelvi klub</t>
  </si>
  <si>
    <t xml:space="preserve">     Vállakozói ismeretek</t>
  </si>
  <si>
    <t xml:space="preserve">     Angol Klub</t>
  </si>
  <si>
    <t>MÚZEUMOK ÉJSZAKÁJA</t>
  </si>
  <si>
    <t>Mackókiállítás: Konfár Sándor magángyűjtő, bardócz attila természetfotós, Step and Go és fallaway tánc csoport, rövidfilme</t>
  </si>
  <si>
    <t xml:space="preserve">2014. június 21. </t>
  </si>
  <si>
    <t xml:space="preserve">Csenki Csabáné és Csizmadia Ilona </t>
  </si>
  <si>
    <r>
      <rPr>
        <b/>
        <sz val="10"/>
        <rFont val="Times New Roman"/>
        <family val="1"/>
      </rPr>
      <t xml:space="preserve">Báron Bábos Találkozó  </t>
    </r>
    <r>
      <rPr>
        <sz val="10"/>
        <rFont val="Times New Roman"/>
        <family val="1"/>
      </rPr>
      <t xml:space="preserve">                                                                  14 gyermek + 2 felnőtt bábcsoport, 135+16=151 fő bábos + 24 csop. Kísérő = 175 fő</t>
    </r>
  </si>
  <si>
    <t>2014. ápr. 15.</t>
  </si>
  <si>
    <t>2014. október 24.</t>
  </si>
  <si>
    <t>Gömöry Dorottya, Lőrincz Luca, Varga Csilla, Tűzszsonglőrök</t>
  </si>
  <si>
    <t>2014. március 1.</t>
  </si>
  <si>
    <t>Acsai Rita, Gömöry Dorottya, Mátó Adrienn (tánc), Harmonikás</t>
  </si>
  <si>
    <r>
      <t xml:space="preserve"> Adventi koszorú készítő családi délután - </t>
    </r>
    <r>
      <rPr>
        <sz val="10"/>
        <rFont val="Times New Roman"/>
        <family val="1"/>
      </rPr>
      <t xml:space="preserve">Családi ügyeskedő </t>
    </r>
    <r>
      <rPr>
        <sz val="10"/>
        <color indexed="12"/>
        <rFont val="Times New Roman"/>
        <family val="1"/>
      </rPr>
      <t xml:space="preserve"> </t>
    </r>
  </si>
  <si>
    <t xml:space="preserve">2014. november 29. </t>
  </si>
  <si>
    <r>
      <rPr>
        <b/>
        <sz val="10"/>
        <rFont val="Times New Roman"/>
        <family val="1"/>
      </rPr>
      <t>Farsang Farka</t>
    </r>
    <r>
      <rPr>
        <sz val="10"/>
        <rFont val="Times New Roman"/>
        <family val="1"/>
      </rPr>
      <t xml:space="preserve"> - játszódélután, családi ügyeskedő</t>
    </r>
  </si>
  <si>
    <r>
      <rPr>
        <b/>
        <sz val="10"/>
        <rFont val="Times New Roman"/>
        <family val="1"/>
      </rPr>
      <t>Nyuszi Hopp</t>
    </r>
    <r>
      <rPr>
        <sz val="10"/>
        <rFont val="Times New Roman"/>
        <family val="1"/>
      </rPr>
      <t xml:space="preserve"> - Családi ügyeskedő délután</t>
    </r>
  </si>
  <si>
    <t>2014. április 17.</t>
  </si>
  <si>
    <t>Acsai Rita, Gömöry Dorottya, Szeleczky Viktória</t>
  </si>
  <si>
    <t xml:space="preserve"> Acsai Rita</t>
  </si>
  <si>
    <t>Tímár Antalné (Gaálné Vörös Sára Terézia)</t>
  </si>
  <si>
    <t>Acsai Rita, Kovács Hajnalka</t>
  </si>
  <si>
    <t>7 csoport (csoportonként 5 alkalom) előre egyeztett időpontokban - 1 alkalom 2x45 perc</t>
  </si>
  <si>
    <t>Vállalkozói ismeretek - Nyitott kapuk projekt</t>
  </si>
  <si>
    <t xml:space="preserve">2014. április május </t>
  </si>
  <si>
    <t>Iparkamara</t>
  </si>
  <si>
    <r>
      <rPr>
        <b/>
        <sz val="10"/>
        <rFont val="Times New Roman"/>
        <family val="1"/>
      </rPr>
      <t>Szivárvány játékanimátor kör</t>
    </r>
    <r>
      <rPr>
        <sz val="10"/>
        <rFont val="Times New Roman"/>
        <family val="1"/>
      </rPr>
      <t xml:space="preserve"> – </t>
    </r>
    <r>
      <rPr>
        <b/>
        <sz val="10"/>
        <color indexed="10"/>
        <rFont val="Times New Roman"/>
        <family val="1"/>
      </rPr>
      <t xml:space="preserve">Nyitott kapuk projekt keretében </t>
    </r>
  </si>
  <si>
    <t>Mikulásra hangoló</t>
  </si>
  <si>
    <t>Mikulás  - Axon</t>
  </si>
  <si>
    <t>Mikulás - Posta</t>
  </si>
  <si>
    <t>Aranykapu Karácsonyi Vásár</t>
  </si>
  <si>
    <t>2014. 12. 19 - 23.</t>
  </si>
  <si>
    <t>Acsai Rita, Lehotay Judit, Oláh Edit</t>
  </si>
  <si>
    <t>Halasi Ágnes, Szórád Károlyné</t>
  </si>
  <si>
    <r>
      <rPr>
        <b/>
        <sz val="10"/>
        <rFont val="Times New Roman"/>
        <family val="1"/>
      </rPr>
      <t>Földünkért vetélkedő</t>
    </r>
    <r>
      <rPr>
        <sz val="10"/>
        <rFont val="Times New Roman"/>
        <family val="1"/>
      </rPr>
      <t xml:space="preserve"> - </t>
    </r>
    <r>
      <rPr>
        <b/>
        <sz val="10"/>
        <color indexed="10"/>
        <rFont val="Times New Roman"/>
        <family val="1"/>
      </rPr>
      <t>SZINE-JAVA projekt keretében</t>
    </r>
  </si>
  <si>
    <t>Környezeti szemléletformáló vetélkedő 2014. május - június</t>
  </si>
  <si>
    <t>Oláh Edit, Szabó Norbet, Halasi Ágnes, Varga Csilla</t>
  </si>
  <si>
    <t>Oláh Edit, Csenki Csabáné</t>
  </si>
  <si>
    <t>Csenki Csabáné, Oláh Edit</t>
  </si>
  <si>
    <t>Magvas Nap - március 1.</t>
  </si>
  <si>
    <t>Föld Napja</t>
  </si>
  <si>
    <t>Környezetvédelmi Világnap - 06. 05.</t>
  </si>
  <si>
    <t>Külső partner szervezetek</t>
  </si>
  <si>
    <t>Autómentes Nap -2014. szept 22.</t>
  </si>
  <si>
    <t>Oláh Edit,Halasi Ágnes, Egei Erzsébet, Szabó Norbert, Halászné Csilla</t>
  </si>
  <si>
    <t xml:space="preserve"> zöld ernyő környezeti szemléletformáló témanapok</t>
  </si>
  <si>
    <t>Energiatakarékossági Világnap - gyerekprogram része</t>
  </si>
  <si>
    <t>Hulladékból termék kiállítás, június 23 - 27. Kult Központban.</t>
  </si>
  <si>
    <t>heti 2 óra</t>
  </si>
  <si>
    <t>Tóth Ákos</t>
  </si>
  <si>
    <r>
      <t>Tóth Ákos színjátszócsoportja</t>
    </r>
    <r>
      <rPr>
        <sz val="10"/>
        <rFont val="Times New Roman"/>
        <family val="1"/>
      </rPr>
      <t xml:space="preserve"> - diákszínjátszó kör</t>
    </r>
  </si>
  <si>
    <r>
      <rPr>
        <b/>
        <sz val="10"/>
        <rFont val="Times New Roman"/>
        <family val="1"/>
      </rPr>
      <t xml:space="preserve">Kreatív zene - </t>
    </r>
    <r>
      <rPr>
        <sz val="10"/>
        <rFont val="Times New Roman"/>
        <family val="1"/>
      </rPr>
      <t>alternatív zenés drámás foglalkozás</t>
    </r>
  </si>
  <si>
    <t>6 pont köz-tereiben valósult meg (KIO, Eleven, Malom)</t>
  </si>
  <si>
    <t>Családi bábszínház, Tükörtermi hangverseny, amerikai csoport, Arany János Iskola, Meseudvar</t>
  </si>
  <si>
    <t>Meet ART Performance</t>
  </si>
  <si>
    <t>2014. május 23.</t>
  </si>
  <si>
    <t>Majoros Gyula, A Varga Imre Gömöry Dorottya, Polyák Emese, Zentai Judit, Uhl Vera, Istvánffy Ilona, Zsolczai Balázs, Lőrincz Luca, Varga Csilla, Acsai Rita</t>
  </si>
  <si>
    <r>
      <rPr>
        <b/>
        <sz val="10"/>
        <rFont val="Times New Roman"/>
        <family val="1"/>
      </rPr>
      <t xml:space="preserve">Diákgaléria </t>
    </r>
    <r>
      <rPr>
        <sz val="10"/>
        <rFont val="Times New Roman"/>
        <family val="1"/>
      </rPr>
      <t xml:space="preserve">                                                                                         havonta  2014. január-július, szeptember-december </t>
    </r>
  </si>
  <si>
    <t>Acsai Rita, Csizmadia Ilona, Oláh Edit</t>
  </si>
  <si>
    <t>Gömöry Dorottya, Hájas Réka, Turzóné Ágnes, Varga Csilla, Hgedűs Együttes, Hírös Néptánctanoda tanárai, Szivárvány Játéktár</t>
  </si>
  <si>
    <r>
      <rPr>
        <b/>
        <sz val="10"/>
        <rFont val="Times New Roman"/>
        <family val="1"/>
      </rPr>
      <t>Pünkösdi Családi Hétvége az Arborétumban</t>
    </r>
    <r>
      <rPr>
        <sz val="10"/>
        <rFont val="Times New Roman"/>
        <family val="1"/>
      </rPr>
      <t xml:space="preserve"> a Katona József Színház szervezésében a Passió előadáshoz kapcsolódva</t>
    </r>
  </si>
  <si>
    <t>Városi rendezvények</t>
  </si>
  <si>
    <t>iskolák, óvodák</t>
  </si>
  <si>
    <t>KTE</t>
  </si>
  <si>
    <t>cégek, vidéki programok</t>
  </si>
  <si>
    <t>Kreatív Anyuci - Tárgyalkotó műhely ifjúsági és felnőtt korosztálynak, nemcsak anyukáknak!</t>
  </si>
  <si>
    <t>havonta egy alkalom (2014. október, november)</t>
  </si>
  <si>
    <t>Acsai Rita, Bérces Dóra</t>
  </si>
  <si>
    <t>Acsai Rita, Oláh Edit</t>
  </si>
  <si>
    <t>tematikus játékfoglalkozás 4 x 5</t>
  </si>
  <si>
    <t>Újrahasznosított anyagokból foglalkozás 5 x 5</t>
  </si>
  <si>
    <r>
      <rPr>
        <b/>
        <sz val="10"/>
        <rFont val="Times New Roman"/>
        <family val="1"/>
      </rPr>
      <t>RE-MIX iskola foglalkozás</t>
    </r>
    <r>
      <rPr>
        <sz val="10"/>
        <rFont val="Times New Roman"/>
        <family val="1"/>
      </rPr>
      <t xml:space="preserve"> -</t>
    </r>
    <r>
      <rPr>
        <b/>
        <sz val="10"/>
        <color indexed="10"/>
        <rFont val="Times New Roman"/>
        <family val="1"/>
      </rPr>
      <t xml:space="preserve"> SZINE-JAVA projekt keretében </t>
    </r>
  </si>
  <si>
    <t>Témanapok: 0 hulladék, Az vagy, amit megeszel, Harmóniában a trmészeti környezetünkkel 26 x 3 foglalkozás</t>
  </si>
  <si>
    <t>2013-ban</t>
  </si>
  <si>
    <t>3. Játékprogramok</t>
  </si>
  <si>
    <t>2013-ban 2018 fő</t>
  </si>
  <si>
    <t>január - május és október - november</t>
  </si>
  <si>
    <t>4 óra</t>
  </si>
  <si>
    <t xml:space="preserve">Thai Chi </t>
  </si>
  <si>
    <t>hetente 1 x 2 óra</t>
  </si>
  <si>
    <t>Meridián torna</t>
  </si>
  <si>
    <t>Szegedi Lídia</t>
  </si>
  <si>
    <t xml:space="preserve">egész évben </t>
  </si>
  <si>
    <t>2013-ban 2143 fő, 6726 vendégéjszaka, Kecskeméten 1220 fő</t>
  </si>
  <si>
    <t xml:space="preserve">2013-ban 23656 fő volt. </t>
  </si>
  <si>
    <t xml:space="preserve">Közönségtalálkozó </t>
  </si>
  <si>
    <t>(Szerelempatak, A jókedvű örmény temetése, Magyarok a Barcáért, Szabadesés)</t>
  </si>
  <si>
    <t>Művészettörténeti filmklub</t>
  </si>
  <si>
    <t>Sokszorosító grafikai műhely, normál, keddenként, 2014.jan-dec.</t>
  </si>
  <si>
    <t>Sokszorosító grafikai ABC, Színe-java program III. félév keretében, 2014. jan-május</t>
  </si>
  <si>
    <t>Szikora Imre - Ugray Zs.</t>
  </si>
  <si>
    <t>heti 2 x 2 óra (szerda, csüt), 4 csopx5 alk.</t>
  </si>
  <si>
    <t xml:space="preserve">Összehasonlításul a 2013-as adat: </t>
  </si>
  <si>
    <t>2014-es adatok</t>
  </si>
  <si>
    <r>
      <t xml:space="preserve">Otthon mozi </t>
    </r>
    <r>
      <rPr>
        <sz val="10"/>
        <rFont val="Arial"/>
        <family val="2"/>
      </rPr>
      <t xml:space="preserve">(ebből 15 052 fő a műsorrendi vetítés és 3.400 fő külső rendezvény)  </t>
    </r>
  </si>
  <si>
    <t>Meridián Torna 3.1.2.</t>
  </si>
  <si>
    <t>Szegedi Sarolta Lídia</t>
  </si>
  <si>
    <t>Tai chi</t>
  </si>
  <si>
    <t>külső rendezvény</t>
  </si>
  <si>
    <r>
      <t xml:space="preserve">Otthon mozi </t>
    </r>
    <r>
      <rPr>
        <sz val="10"/>
        <rFont val="Arial"/>
        <family val="2"/>
      </rPr>
      <t xml:space="preserve">(ebből 16 185 fő a műsorrendi vetítés és 1.247 fő külső rendezvény)  </t>
    </r>
  </si>
  <si>
    <t>15 részes előadássorozat</t>
  </si>
  <si>
    <r>
      <rPr>
        <b/>
        <sz val="10"/>
        <rFont val="Times New Roman"/>
        <family val="1"/>
      </rPr>
      <t xml:space="preserve">Magyar Kultúra Napja    </t>
    </r>
    <r>
      <rPr>
        <sz val="10"/>
        <rFont val="Times New Roman"/>
        <family val="1"/>
      </rPr>
      <t xml:space="preserve">                                                                Kölcsey Ferenc földjén, Szatmárba  vetített képes útibeszámoló - előadás</t>
    </r>
  </si>
  <si>
    <t>2014. április 25.</t>
  </si>
  <si>
    <t xml:space="preserve">Ünnepi gyertyagyújtás </t>
  </si>
  <si>
    <t xml:space="preserve">12 hónap (8 fajta képzés) </t>
  </si>
  <si>
    <t>1 nap</t>
  </si>
  <si>
    <t xml:space="preserve">május 12.. </t>
  </si>
  <si>
    <t xml:space="preserve"> NYK kirándulások: 
május 28. Szeged – 25 fő
</t>
  </si>
  <si>
    <t>4670 alkalom</t>
  </si>
  <si>
    <t>2013-ban 9909 fő</t>
  </si>
  <si>
    <t>2013-ban 5404 fő</t>
  </si>
  <si>
    <t>2013-ban 11052 fő</t>
  </si>
  <si>
    <t>2013-ban 10957 fő</t>
  </si>
  <si>
    <t>2013-ban 6675 fő</t>
  </si>
  <si>
    <t>2013-ban 2252 fő</t>
  </si>
  <si>
    <t>( 2009-ben 253 fő a disputa itteni szerepeltetése miatt</t>
  </si>
  <si>
    <t>2012-ben 94 fő )</t>
  </si>
  <si>
    <t>2013-ban 4336 fő</t>
  </si>
  <si>
    <t>2013-ban 7718 fő</t>
  </si>
  <si>
    <t>(2009-ben 370 fő</t>
  </si>
  <si>
    <t xml:space="preserve">2012-ben 175 fő) </t>
  </si>
  <si>
    <t>2013-ban 499 fő</t>
  </si>
  <si>
    <t>2013-ban 9433 fő összesen</t>
  </si>
  <si>
    <t>Holokauszt emlékév - Komor Marcell és Jakab Dezső által tervezett kecskeméti Iparos Otthon tervei és hatása. Vendég Komor Marcell unokája.</t>
  </si>
  <si>
    <t>2014. május 29.</t>
  </si>
  <si>
    <t xml:space="preserve">Csenki Csabáné  </t>
  </si>
  <si>
    <t>Csenkiné Edit, Oláh Edit</t>
  </si>
  <si>
    <r>
      <rPr>
        <b/>
        <sz val="10"/>
        <rFont val="Times New Roman"/>
        <family val="1"/>
      </rPr>
      <t xml:space="preserve">ÖNKÉP </t>
    </r>
    <r>
      <rPr>
        <sz val="10"/>
        <rFont val="Times New Roman"/>
        <family val="1"/>
      </rPr>
      <t xml:space="preserve">- mentálhigiénés előadások a 
</t>
    </r>
    <r>
      <rPr>
        <b/>
        <sz val="10"/>
        <color indexed="10"/>
        <rFont val="Times New Roman"/>
        <family val="1"/>
      </rPr>
      <t>Nyitott Kapuk projekt keretében</t>
    </r>
  </si>
  <si>
    <r>
      <rPr>
        <b/>
        <sz val="10"/>
        <rFont val="Times New Roman"/>
        <family val="1"/>
      </rPr>
      <t xml:space="preserve">Varázsszőnyeg zenés mese és filmszínházi bérlet 
</t>
    </r>
    <r>
      <rPr>
        <sz val="10"/>
        <rFont val="Times New Roman"/>
        <family val="1"/>
      </rPr>
      <t xml:space="preserve">2 félév x 3 x 3 előadás, tavasszal 396+41 kísérő, ősszel: 463+50 kísérő  = összesen: 950 fő.  </t>
    </r>
  </si>
  <si>
    <r>
      <rPr>
        <b/>
        <sz val="10"/>
        <rFont val="Times New Roman"/>
        <family val="1"/>
      </rPr>
      <t xml:space="preserve">ZsebSzínház
</t>
    </r>
    <r>
      <rPr>
        <sz val="10"/>
        <rFont val="Times New Roman"/>
        <family val="1"/>
      </rPr>
      <t xml:space="preserve">gyermekszínházi ea: részletes létszám:154 fő+ 75 fő + 30 fő t.jegyes a falugondnokság  Össz: 229 fő + 30 t.jegy
    </t>
    </r>
    <r>
      <rPr>
        <sz val="10"/>
        <color indexed="20"/>
        <rFont val="Times New Roman"/>
        <family val="1"/>
      </rPr>
      <t>Támogató: Líra Könyesbolt</t>
    </r>
  </si>
  <si>
    <t>ÖSSZESEN:</t>
  </si>
  <si>
    <r>
      <rPr>
        <b/>
        <sz val="10"/>
        <rFont val="Times New Roman"/>
        <family val="1"/>
      </rPr>
      <t xml:space="preserve">Fürkész játékos természetismereti sorozat
</t>
    </r>
    <r>
      <rPr>
        <sz val="10"/>
        <rFont val="Times New Roman"/>
        <family val="1"/>
      </rPr>
      <t xml:space="preserve">2 félév x 4 előadásx6 fogl. összes bérletes: 
tavasszal: 290+18 kísérő tanár, 
ősszel: 265 + 16 fő = össz: 589 fő
</t>
    </r>
  </si>
  <si>
    <r>
      <rPr>
        <b/>
        <sz val="10"/>
        <rFont val="Times New Roman"/>
        <family val="1"/>
      </rPr>
      <t xml:space="preserve">Meséről-zenére zenei  foglalkozás
</t>
    </r>
    <r>
      <rPr>
        <sz val="10"/>
        <rFont val="Times New Roman"/>
        <family val="1"/>
      </rPr>
      <t xml:space="preserve">3 hangversenyhez x 1 előkészítő fogl.
+ 1 élményóra x 6 iskolai csoport
Létszám: 162+13 kísérő=175 fő
</t>
    </r>
    <r>
      <rPr>
        <sz val="10"/>
        <color indexed="20"/>
        <rFont val="Times New Roman"/>
        <family val="1"/>
      </rPr>
      <t>Támogató:NKA Zenei Koll. És  E-zene bolt</t>
    </r>
  </si>
  <si>
    <r>
      <rPr>
        <b/>
        <sz val="10"/>
        <rFont val="Times New Roman"/>
        <family val="1"/>
      </rPr>
      <t xml:space="preserve">Szülők iskolája…. ismeretterjesztő előadássorozat
</t>
    </r>
    <r>
      <rPr>
        <sz val="10"/>
        <rFont val="Times New Roman"/>
        <family val="1"/>
      </rPr>
      <t>5 előadásból sorozat: Létszám:
tavasz:72+18+34=124fő,
ősz:okt.189 fő, nov.45 =234 fő, 358 fő
Támogató: nincs</t>
    </r>
  </si>
  <si>
    <r>
      <rPr>
        <b/>
        <sz val="10"/>
        <rFont val="Times New Roman"/>
        <family val="1"/>
      </rPr>
      <t xml:space="preserve">Szülők iskolája tanfolyam -Tanuljunk tanulni!
</t>
    </r>
    <r>
      <rPr>
        <sz val="10"/>
        <rFont val="Times New Roman"/>
        <family val="1"/>
      </rPr>
      <t>Szülők számára  Létszám: 165 fő</t>
    </r>
  </si>
  <si>
    <r>
      <rPr>
        <b/>
        <sz val="10"/>
        <rFont val="Times New Roman"/>
        <family val="1"/>
      </rPr>
      <t xml:space="preserve">Csicseri történet olvasásnépszerűsítő program
és rajz pályázat 
Móra ferenc születésének 135. évfordulója alkalmából
</t>
    </r>
    <r>
      <rPr>
        <sz val="10"/>
        <rFont val="Times New Roman"/>
        <family val="1"/>
      </rPr>
      <t xml:space="preserve">3-4.o. és 5-6.o. 18 csoport 362 fő gyermek
és kb. 30 fő felkészítő tanáraik = összesen: 392 fő
Támogató: Korte Bt. személyszállítás,Líra Könyv és zeneszalon, Dekor-Art,
Együttműködők: Bozsó gyűjtemény, Katona J.Könyvtár,
Levéltár, Múzeum,   </t>
    </r>
  </si>
  <si>
    <r>
      <rPr>
        <b/>
        <sz val="10"/>
        <rFont val="Times New Roman"/>
        <family val="1"/>
      </rPr>
      <t xml:space="preserve">Barangoló természetvédelmi soroza
</t>
    </r>
    <r>
      <rPr>
        <sz val="10"/>
        <rFont val="Times New Roman"/>
        <family val="1"/>
      </rPr>
      <t>2 félév 3 eax6 fogl: 
Tavasszal: 301 fő + 16= 317 fő 
ősszel: 326+21= 347 fő + kerekegyházi kihelyezett fogl. 115+4 fő = 119 fő 
mindösszesen: 783 Fő</t>
    </r>
  </si>
  <si>
    <r>
      <rPr>
        <b/>
        <sz val="10"/>
        <rFont val="Times New Roman"/>
        <family val="1"/>
      </rPr>
      <t xml:space="preserve">Zöld kuckó természetismereti játszóházi foglalkozás
</t>
    </r>
    <r>
      <rPr>
        <sz val="10"/>
        <rFont val="Times New Roman"/>
        <family val="1"/>
      </rPr>
      <t>2 félévx4 x3 foglalkozás
tavasszal: 176 fő bérletes+21 kísérő=197 fő
ősszel: 331 fő bérletes + 37 kísérő tanár = 368 fő, 
összesen = 565 fő</t>
    </r>
  </si>
  <si>
    <r>
      <rPr>
        <b/>
        <sz val="10"/>
        <rFont val="Times New Roman"/>
        <family val="1"/>
      </rPr>
      <t xml:space="preserve">Zöld ernyő környezeti szemléletformáló témanapok -
</t>
    </r>
    <r>
      <rPr>
        <b/>
        <sz val="10"/>
        <color indexed="10"/>
        <rFont val="Times New Roman"/>
        <family val="1"/>
      </rPr>
      <t>SZINE-JAVA projekt keretében</t>
    </r>
  </si>
  <si>
    <r>
      <rPr>
        <b/>
        <sz val="10"/>
        <rFont val="Times New Roman"/>
        <family val="1"/>
      </rPr>
      <t xml:space="preserve">Meséről zenére hangverseny sorozat óvodásoknak és kisiskolásoknak
</t>
    </r>
    <r>
      <rPr>
        <sz val="10"/>
        <rFont val="Times New Roman"/>
        <family val="1"/>
      </rPr>
      <t>csak ősszel: 3x2 ea.Létszám: 157+20 kísérő=177 fő,162+13 kísérő=175 fő, mindössz: 352 fő
Támogató: NKA zenei Koll., E-zenebolt</t>
    </r>
  </si>
  <si>
    <r>
      <rPr>
        <b/>
        <sz val="10"/>
        <rFont val="Times New Roman"/>
        <family val="1"/>
      </rPr>
      <t xml:space="preserve">Tükörtermi családi hangversenyek
</t>
    </r>
    <r>
      <rPr>
        <sz val="10"/>
        <rFont val="Times New Roman"/>
        <family val="1"/>
      </rPr>
      <t>évi 3x1ea. Febr: Nyakigláb: 49 fő, okt:Mátyás király…: 79 fő,
nov:  Muzsikus Péter: 100 fő - össz: 228 fő + 15 t.jegyes
T</t>
    </r>
    <r>
      <rPr>
        <sz val="10"/>
        <color indexed="20"/>
        <rFont val="Times New Roman"/>
        <family val="1"/>
      </rPr>
      <t>ámogató: E-zene bolt</t>
    </r>
  </si>
  <si>
    <r>
      <rPr>
        <b/>
        <sz val="10"/>
        <rFont val="Times New Roman"/>
        <family val="1"/>
      </rPr>
      <t xml:space="preserve">Családi bábszínház </t>
    </r>
    <r>
      <rPr>
        <sz val="10"/>
        <rFont val="Times New Roman"/>
        <family val="1"/>
      </rPr>
      <t>7 ea:
Létszámok: 55+38+24+44 + 45+59+69 + 15 t.jegyes szülő
= 337 fő  + 15 t.jegy</t>
    </r>
  </si>
  <si>
    <r>
      <rPr>
        <b/>
        <sz val="10"/>
        <rFont val="Times New Roman"/>
        <family val="1"/>
      </rPr>
      <t xml:space="preserve">Mazsola mesedia délelőttök
</t>
    </r>
    <r>
      <rPr>
        <sz val="10"/>
        <rFont val="Times New Roman"/>
        <family val="1"/>
      </rPr>
      <t xml:space="preserve">2 ea: jan: 24, febr: 24= 48 fő
</t>
    </r>
    <r>
      <rPr>
        <sz val="10"/>
        <color indexed="20"/>
        <rFont val="Times New Roman"/>
        <family val="1"/>
      </rPr>
      <t>támogató: NKA Szépirodalom és ism.terjesztés Koll.</t>
    </r>
  </si>
  <si>
    <r>
      <rPr>
        <b/>
        <sz val="10"/>
        <rFont val="Times New Roman"/>
        <family val="1"/>
      </rPr>
      <t xml:space="preserve"> BÁBOS foglalkozások </t>
    </r>
    <r>
      <rPr>
        <b/>
        <sz val="10"/>
        <color indexed="10"/>
        <rFont val="Times New Roman"/>
        <family val="1"/>
      </rPr>
      <t>SZÍNE-JAVA projekt keretében</t>
    </r>
    <r>
      <rPr>
        <sz val="10"/>
        <rFont val="Times New Roman"/>
        <family val="1"/>
      </rPr>
      <t xml:space="preserve">
témanap 3 iskolás csoport * 3*45 perc, 1 óvodai csoport * 2*45 perc
Óvodás téma: a Kiskondás c. mese feldolgozása és bábkészítés,
Létszám:  tavasszal: 92+9 kísérő pedagógus</t>
    </r>
  </si>
  <si>
    <r>
      <rPr>
        <b/>
        <sz val="10"/>
        <rFont val="Times New Roman"/>
        <family val="1"/>
      </rPr>
      <t xml:space="preserve">NAGYÍTÓ természetismereti havi szakkör a </t>
    </r>
    <r>
      <rPr>
        <b/>
        <sz val="10"/>
        <color indexed="10"/>
        <rFont val="Times New Roman"/>
        <family val="1"/>
      </rPr>
      <t xml:space="preserve">SZÍNE-JAVA projekt keretében
</t>
    </r>
    <r>
      <rPr>
        <sz val="10"/>
        <rFont val="Times New Roman"/>
        <family val="1"/>
      </rPr>
      <t>8 csoport × 5 alkalom × 2×45 perc
3-5.o. csoportok, 5 téma feldolgozása
Tavasszal: 20+30+22+22+22+25+25+25=191 fő + 19 fő kísérő pedagógus</t>
    </r>
  </si>
  <si>
    <r>
      <t xml:space="preserve">A pénz világa…. </t>
    </r>
    <r>
      <rPr>
        <b/>
        <sz val="10"/>
        <color indexed="10"/>
        <rFont val="Times New Roman"/>
        <family val="1"/>
      </rPr>
      <t>Nyitott kapuk pályázat keretében</t>
    </r>
  </si>
  <si>
    <r>
      <t xml:space="preserve">Szivárvány Játékfoglalkozás -
</t>
    </r>
    <r>
      <rPr>
        <b/>
        <sz val="11"/>
        <color indexed="10"/>
        <rFont val="Times New Roman"/>
        <family val="1"/>
      </rPr>
      <t>SZINE-JAVA projekt keretében</t>
    </r>
  </si>
  <si>
    <r>
      <t>Dramatikus játszóház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-( SZÍNE-JAVA projekt keretében az első félév)</t>
    </r>
    <r>
      <rPr>
        <b/>
        <sz val="10"/>
        <rFont val="Times New Roman"/>
        <family val="1"/>
      </rPr>
      <t xml:space="preserve"> második félévben önállóan</t>
    </r>
  </si>
  <si>
    <r>
      <rPr>
        <b/>
        <sz val="10"/>
        <rFont val="Times New Roman"/>
        <family val="1"/>
      </rPr>
      <t>Csak tessék!</t>
    </r>
    <r>
      <rPr>
        <sz val="10"/>
        <rFont val="Times New Roman"/>
        <family val="1"/>
      </rPr>
      <t xml:space="preserve">  - nyílt drámafoglalkozások</t>
    </r>
    <r>
      <rPr>
        <b/>
        <sz val="10"/>
        <color indexed="10"/>
        <rFont val="Times New Roman"/>
        <family val="1"/>
      </rPr>
      <t xml:space="preserve"> - Nyitott kapuk projekt keretében (első félévben)</t>
    </r>
  </si>
  <si>
    <r>
      <rPr>
        <b/>
        <sz val="10"/>
        <rFont val="Times New Roman"/>
        <family val="1"/>
      </rPr>
      <t xml:space="preserve">HOL-MI  - </t>
    </r>
    <r>
      <rPr>
        <sz val="10"/>
        <rFont val="Times New Roman"/>
        <family val="1"/>
      </rPr>
      <t>regionális szakmai konferencia és program bemutató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-NKA, KMJVÖ, ODE</t>
    </r>
  </si>
  <si>
    <r>
      <t xml:space="preserve">Kulturális szakemberek képzése </t>
    </r>
    <r>
      <rPr>
        <b/>
        <sz val="10"/>
        <color indexed="10"/>
        <rFont val="Times New Roman"/>
        <family val="1"/>
      </rPr>
      <t>Támop 3.2.12</t>
    </r>
  </si>
  <si>
    <r>
      <rPr>
        <b/>
        <sz val="10"/>
        <rFont val="Times New Roman"/>
        <family val="1"/>
      </rPr>
      <t xml:space="preserve">Kerámia tematikus tárgyalkotás </t>
    </r>
    <r>
      <rPr>
        <sz val="10"/>
        <rFont val="Times New Roman"/>
        <family val="1"/>
      </rPr>
      <t xml:space="preserve">- </t>
    </r>
    <r>
      <rPr>
        <b/>
        <sz val="10"/>
        <color indexed="10"/>
        <rFont val="Times New Roman"/>
        <family val="1"/>
      </rPr>
      <t>SZÍNE-JAVA projekt keretében</t>
    </r>
  </si>
  <si>
    <r>
      <rPr>
        <b/>
        <sz val="10"/>
        <rFont val="Times New Roman"/>
        <family val="1"/>
      </rPr>
      <t xml:space="preserve">Ifjú Morbid Színpad </t>
    </r>
    <r>
      <rPr>
        <sz val="10"/>
        <rFont val="Times New Roman"/>
        <family val="1"/>
      </rPr>
      <t>- diákszínjátszó kör  -</t>
    </r>
    <r>
      <rPr>
        <sz val="10"/>
        <color indexed="10"/>
        <rFont val="Times New Roman"/>
        <family val="1"/>
      </rPr>
      <t>(Nyitott Kapuk projekt támogatással az első félévben</t>
    </r>
    <r>
      <rPr>
        <sz val="10"/>
        <rFont val="Times New Roman"/>
        <family val="1"/>
      </rPr>
      <t>) 2. félévben önállóan</t>
    </r>
  </si>
  <si>
    <r>
      <t>Tanulás fortélyai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- SZÍNE-JAVA projekt keretében az első félévben,</t>
    </r>
    <r>
      <rPr>
        <b/>
        <sz val="10"/>
        <rFont val="Times New Roman"/>
        <family val="1"/>
      </rPr>
      <t xml:space="preserve"> második félévben önállóan</t>
    </r>
  </si>
  <si>
    <t>STATISZTIKA 2014.</t>
  </si>
  <si>
    <t>2013-ban 198 fő</t>
  </si>
  <si>
    <t>2013-ban 160 fő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</si>
</sst>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_-* #,##0.0\ _F_t_-;\-* #,##0.0\ _F_t_-;_-* &quot;-&quot;??\ _F_t_-;_-@_-"/>
    <numFmt numFmtId="167" formatCode="_-* #,##0\ _F_t_-;\-* #,##0\ _F_t_-;_-* &quot;-&quot;??\ _F_t_-;_-@_-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00"/>
  </numFmts>
  <fonts count="10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57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Times New Roman"/>
      <family val="1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8"/>
      <color indexed="63"/>
      <name val="Arial"/>
      <family val="0"/>
    </font>
    <font>
      <sz val="13"/>
      <color indexed="63"/>
      <name val="Arial"/>
      <family val="0"/>
    </font>
    <font>
      <sz val="5.7"/>
      <color indexed="63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2" fillId="26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8" borderId="7" applyNumberFormat="0" applyFont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3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6" fillId="0" borderId="0">
      <alignment/>
      <protection/>
    </xf>
    <xf numFmtId="0" fontId="9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ill="0" applyBorder="0" applyAlignment="0" applyProtection="0"/>
  </cellStyleXfs>
  <cellXfs count="4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vertical="top" wrapText="1"/>
    </xf>
    <xf numFmtId="3" fontId="9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justify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3" fontId="1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3" fontId="9" fillId="33" borderId="10" xfId="0" applyNumberFormat="1" applyFont="1" applyFill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3" fontId="7" fillId="35" borderId="13" xfId="0" applyNumberFormat="1" applyFont="1" applyFill="1" applyBorder="1" applyAlignment="1">
      <alignment vertical="top" wrapText="1"/>
    </xf>
    <xf numFmtId="3" fontId="9" fillId="35" borderId="13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3" fontId="7" fillId="35" borderId="10" xfId="0" applyNumberFormat="1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3" fontId="9" fillId="33" borderId="14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4" borderId="14" xfId="0" applyFont="1" applyFill="1" applyBorder="1" applyAlignment="1">
      <alignment wrapText="1"/>
    </xf>
    <xf numFmtId="0" fontId="7" fillId="34" borderId="14" xfId="0" applyFont="1" applyFill="1" applyBorder="1" applyAlignment="1">
      <alignment/>
    </xf>
    <xf numFmtId="3" fontId="7" fillId="34" borderId="14" xfId="0" applyNumberFormat="1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3" fontId="13" fillId="33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6" fillId="33" borderId="15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165" fontId="7" fillId="34" borderId="1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6" fillId="36" borderId="14" xfId="0" applyFont="1" applyFill="1" applyBorder="1" applyAlignment="1">
      <alignment vertical="top" wrapText="1"/>
    </xf>
    <xf numFmtId="0" fontId="5" fillId="36" borderId="14" xfId="0" applyFont="1" applyFill="1" applyBorder="1" applyAlignment="1">
      <alignment/>
    </xf>
    <xf numFmtId="3" fontId="6" fillId="36" borderId="14" xfId="0" applyNumberFormat="1" applyFont="1" applyFill="1" applyBorder="1" applyAlignment="1">
      <alignment vertical="top" wrapText="1"/>
    </xf>
    <xf numFmtId="3" fontId="9" fillId="36" borderId="14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34" borderId="13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wrapText="1"/>
    </xf>
    <xf numFmtId="3" fontId="7" fillId="34" borderId="13" xfId="0" applyNumberFormat="1" applyFont="1" applyFill="1" applyBorder="1" applyAlignment="1">
      <alignment vertical="top" wrapText="1"/>
    </xf>
    <xf numFmtId="3" fontId="9" fillId="34" borderId="13" xfId="0" applyNumberFormat="1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wrapText="1"/>
    </xf>
    <xf numFmtId="3" fontId="7" fillId="34" borderId="17" xfId="0" applyNumberFormat="1" applyFont="1" applyFill="1" applyBorder="1" applyAlignment="1">
      <alignment vertical="top" wrapText="1"/>
    </xf>
    <xf numFmtId="0" fontId="7" fillId="34" borderId="17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3" fontId="9" fillId="34" borderId="18" xfId="0" applyNumberFormat="1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3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3" fontId="9" fillId="34" borderId="20" xfId="0" applyNumberFormat="1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vertical="top" wrapText="1"/>
    </xf>
    <xf numFmtId="3" fontId="9" fillId="34" borderId="20" xfId="0" applyNumberFormat="1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left" vertical="center" wrapText="1"/>
    </xf>
    <xf numFmtId="3" fontId="9" fillId="34" borderId="12" xfId="0" applyNumberFormat="1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justify" wrapText="1"/>
    </xf>
    <xf numFmtId="3" fontId="7" fillId="34" borderId="12" xfId="0" applyNumberFormat="1" applyFont="1" applyFill="1" applyBorder="1" applyAlignment="1">
      <alignment horizontal="right" vertical="top" wrapText="1"/>
    </xf>
    <xf numFmtId="3" fontId="9" fillId="34" borderId="12" xfId="0" applyNumberFormat="1" applyFont="1" applyFill="1" applyBorder="1" applyAlignment="1">
      <alignment horizontal="right" vertical="top" wrapText="1"/>
    </xf>
    <xf numFmtId="3" fontId="9" fillId="34" borderId="14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9" fillId="34" borderId="14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7" fillId="34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3" fontId="9" fillId="34" borderId="11" xfId="0" applyNumberFormat="1" applyFont="1" applyFill="1" applyBorder="1" applyAlignment="1">
      <alignment vertical="top" wrapText="1"/>
    </xf>
    <xf numFmtId="0" fontId="7" fillId="34" borderId="12" xfId="0" applyFont="1" applyFill="1" applyBorder="1" applyAlignment="1">
      <alignment wrapText="1"/>
    </xf>
    <xf numFmtId="0" fontId="13" fillId="0" borderId="0" xfId="0" applyFont="1" applyAlignment="1">
      <alignment/>
    </xf>
    <xf numFmtId="0" fontId="7" fillId="34" borderId="15" xfId="0" applyFont="1" applyFill="1" applyBorder="1" applyAlignment="1">
      <alignment vertical="top" wrapText="1"/>
    </xf>
    <xf numFmtId="3" fontId="7" fillId="34" borderId="15" xfId="0" applyNumberFormat="1" applyFont="1" applyFill="1" applyBorder="1" applyAlignment="1">
      <alignment vertical="top" wrapText="1"/>
    </xf>
    <xf numFmtId="3" fontId="9" fillId="34" borderId="15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right" vertical="top" wrapText="1"/>
    </xf>
    <xf numFmtId="3" fontId="20" fillId="33" borderId="12" xfId="0" applyNumberFormat="1" applyFont="1" applyFill="1" applyBorder="1" applyAlignment="1">
      <alignment vertical="top" wrapText="1"/>
    </xf>
    <xf numFmtId="3" fontId="9" fillId="33" borderId="12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0" fillId="33" borderId="12" xfId="0" applyFill="1" applyBorder="1" applyAlignment="1">
      <alignment/>
    </xf>
    <xf numFmtId="0" fontId="20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64" fontId="7" fillId="34" borderId="13" xfId="0" applyNumberFormat="1" applyFont="1" applyFill="1" applyBorder="1" applyAlignment="1">
      <alignment vertical="top" wrapText="1"/>
    </xf>
    <xf numFmtId="164" fontId="7" fillId="34" borderId="21" xfId="0" applyNumberFormat="1" applyFont="1" applyFill="1" applyBorder="1" applyAlignment="1">
      <alignment vertical="top" wrapText="1"/>
    </xf>
    <xf numFmtId="164" fontId="7" fillId="34" borderId="12" xfId="0" applyNumberFormat="1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7" fillId="34" borderId="23" xfId="0" applyFont="1" applyFill="1" applyBorder="1" applyAlignment="1">
      <alignment vertical="top" wrapText="1"/>
    </xf>
    <xf numFmtId="0" fontId="7" fillId="34" borderId="24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/>
    </xf>
    <xf numFmtId="0" fontId="0" fillId="33" borderId="0" xfId="0" applyFill="1" applyAlignment="1">
      <alignment/>
    </xf>
    <xf numFmtId="3" fontId="20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left"/>
    </xf>
    <xf numFmtId="0" fontId="15" fillId="34" borderId="12" xfId="0" applyFont="1" applyFill="1" applyBorder="1" applyAlignment="1">
      <alignment horizontal="left"/>
    </xf>
    <xf numFmtId="3" fontId="7" fillId="34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3" fontId="9" fillId="34" borderId="25" xfId="0" applyNumberFormat="1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right" vertical="top" wrapText="1"/>
    </xf>
    <xf numFmtId="3" fontId="9" fillId="33" borderId="0" xfId="0" applyNumberFormat="1" applyFont="1" applyFill="1" applyBorder="1" applyAlignment="1">
      <alignment vertical="top" wrapText="1"/>
    </xf>
    <xf numFmtId="0" fontId="9" fillId="34" borderId="12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vertical="top" wrapText="1"/>
    </xf>
    <xf numFmtId="0" fontId="20" fillId="0" borderId="0" xfId="0" applyFont="1" applyAlignment="1">
      <alignment/>
    </xf>
    <xf numFmtId="3" fontId="9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4" borderId="26" xfId="0" applyFont="1" applyFill="1" applyBorder="1" applyAlignment="1">
      <alignment vertical="top" wrapText="1"/>
    </xf>
    <xf numFmtId="0" fontId="7" fillId="34" borderId="27" xfId="0" applyFont="1" applyFill="1" applyBorder="1" applyAlignment="1">
      <alignment vertical="top" wrapText="1"/>
    </xf>
    <xf numFmtId="3" fontId="7" fillId="34" borderId="27" xfId="0" applyNumberFormat="1" applyFont="1" applyFill="1" applyBorder="1" applyAlignment="1">
      <alignment vertical="top" wrapText="1"/>
    </xf>
    <xf numFmtId="3" fontId="9" fillId="34" borderId="28" xfId="0" applyNumberFormat="1" applyFont="1" applyFill="1" applyBorder="1" applyAlignment="1">
      <alignment vertical="top" wrapText="1"/>
    </xf>
    <xf numFmtId="3" fontId="20" fillId="33" borderId="10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3" fontId="6" fillId="33" borderId="13" xfId="0" applyNumberFormat="1" applyFont="1" applyFill="1" applyBorder="1" applyAlignment="1">
      <alignment vertical="top" wrapText="1"/>
    </xf>
    <xf numFmtId="3" fontId="20" fillId="33" borderId="13" xfId="0" applyNumberFormat="1" applyFont="1" applyFill="1" applyBorder="1" applyAlignment="1">
      <alignment vertical="top" wrapText="1"/>
    </xf>
    <xf numFmtId="3" fontId="6" fillId="34" borderId="13" xfId="0" applyNumberFormat="1" applyFont="1" applyFill="1" applyBorder="1" applyAlignment="1">
      <alignment vertical="top" wrapText="1"/>
    </xf>
    <xf numFmtId="3" fontId="6" fillId="34" borderId="15" xfId="0" applyNumberFormat="1" applyFont="1" applyFill="1" applyBorder="1" applyAlignment="1">
      <alignment vertical="top" wrapText="1"/>
    </xf>
    <xf numFmtId="3" fontId="24" fillId="34" borderId="12" xfId="0" applyNumberFormat="1" applyFont="1" applyFill="1" applyBorder="1" applyAlignment="1">
      <alignment vertical="top" wrapText="1"/>
    </xf>
    <xf numFmtId="165" fontId="7" fillId="34" borderId="1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3" fontId="7" fillId="36" borderId="10" xfId="0" applyNumberFormat="1" applyFont="1" applyFill="1" applyBorder="1" applyAlignment="1">
      <alignment vertical="top" wrapText="1"/>
    </xf>
    <xf numFmtId="3" fontId="9" fillId="36" borderId="10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37" borderId="12" xfId="0" applyFont="1" applyFill="1" applyBorder="1" applyAlignment="1">
      <alignment horizontal="right" vertical="top" wrapText="1"/>
    </xf>
    <xf numFmtId="3" fontId="6" fillId="37" borderId="12" xfId="0" applyNumberFormat="1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8" borderId="14" xfId="0" applyFont="1" applyFill="1" applyBorder="1" applyAlignment="1">
      <alignment vertical="top" wrapText="1"/>
    </xf>
    <xf numFmtId="3" fontId="6" fillId="38" borderId="14" xfId="0" applyNumberFormat="1" applyFont="1" applyFill="1" applyBorder="1" applyAlignment="1">
      <alignment vertical="top" wrapText="1"/>
    </xf>
    <xf numFmtId="3" fontId="6" fillId="38" borderId="14" xfId="0" applyNumberFormat="1" applyFont="1" applyFill="1" applyBorder="1" applyAlignment="1">
      <alignment/>
    </xf>
    <xf numFmtId="0" fontId="5" fillId="38" borderId="14" xfId="0" applyFont="1" applyFill="1" applyBorder="1" applyAlignment="1">
      <alignment/>
    </xf>
    <xf numFmtId="3" fontId="20" fillId="38" borderId="14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0" fontId="5" fillId="39" borderId="12" xfId="0" applyFont="1" applyFill="1" applyBorder="1" applyAlignment="1">
      <alignment/>
    </xf>
    <xf numFmtId="3" fontId="5" fillId="39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0" fontId="31" fillId="0" borderId="29" xfId="0" applyFont="1" applyFill="1" applyBorder="1" applyAlignment="1">
      <alignment/>
    </xf>
    <xf numFmtId="3" fontId="31" fillId="0" borderId="30" xfId="0" applyNumberFormat="1" applyFont="1" applyFill="1" applyBorder="1" applyAlignment="1">
      <alignment/>
    </xf>
    <xf numFmtId="0" fontId="31" fillId="39" borderId="12" xfId="0" applyFont="1" applyFill="1" applyBorder="1" applyAlignment="1">
      <alignment/>
    </xf>
    <xf numFmtId="3" fontId="31" fillId="39" borderId="12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3" fontId="35" fillId="0" borderId="0" xfId="0" applyNumberFormat="1" applyFont="1" applyAlignment="1">
      <alignment/>
    </xf>
    <xf numFmtId="3" fontId="7" fillId="0" borderId="15" xfId="0" applyNumberFormat="1" applyFont="1" applyFill="1" applyBorder="1" applyAlignment="1">
      <alignment vertical="top" wrapText="1"/>
    </xf>
    <xf numFmtId="0" fontId="36" fillId="40" borderId="0" xfId="0" applyFont="1" applyFill="1" applyAlignment="1">
      <alignment/>
    </xf>
    <xf numFmtId="3" fontId="36" fillId="4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7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9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5" fillId="41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0" fontId="7" fillId="42" borderId="32" xfId="0" applyFont="1" applyFill="1" applyBorder="1" applyAlignment="1">
      <alignment/>
    </xf>
    <xf numFmtId="0" fontId="6" fillId="42" borderId="32" xfId="0" applyFont="1" applyFill="1" applyBorder="1" applyAlignment="1">
      <alignment/>
    </xf>
    <xf numFmtId="0" fontId="7" fillId="0" borderId="32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46" fillId="0" borderId="0" xfId="56">
      <alignment/>
      <protection/>
    </xf>
    <xf numFmtId="0" fontId="47" fillId="43" borderId="33" xfId="56" applyFont="1" applyFill="1" applyBorder="1">
      <alignment/>
      <protection/>
    </xf>
    <xf numFmtId="0" fontId="46" fillId="0" borderId="33" xfId="56" applyBorder="1">
      <alignment/>
      <protection/>
    </xf>
    <xf numFmtId="0" fontId="46" fillId="0" borderId="34" xfId="56" applyBorder="1">
      <alignment/>
      <protection/>
    </xf>
    <xf numFmtId="0" fontId="46" fillId="0" borderId="35" xfId="56" applyBorder="1">
      <alignment/>
      <protection/>
    </xf>
    <xf numFmtId="3" fontId="46" fillId="0" borderId="36" xfId="56" applyNumberFormat="1" applyBorder="1">
      <alignment/>
      <protection/>
    </xf>
    <xf numFmtId="3" fontId="46" fillId="0" borderId="37" xfId="56" applyNumberFormat="1" applyBorder="1">
      <alignment/>
      <protection/>
    </xf>
    <xf numFmtId="3" fontId="46" fillId="0" borderId="38" xfId="56" applyNumberFormat="1" applyBorder="1">
      <alignment/>
      <protection/>
    </xf>
    <xf numFmtId="3" fontId="46" fillId="0" borderId="39" xfId="56" applyNumberFormat="1" applyBorder="1">
      <alignment/>
      <protection/>
    </xf>
    <xf numFmtId="0" fontId="46" fillId="0" borderId="40" xfId="56" applyBorder="1">
      <alignment/>
      <protection/>
    </xf>
    <xf numFmtId="3" fontId="46" fillId="0" borderId="41" xfId="56" applyNumberFormat="1" applyBorder="1">
      <alignment/>
      <protection/>
    </xf>
    <xf numFmtId="3" fontId="46" fillId="0" borderId="32" xfId="56" applyNumberFormat="1" applyBorder="1">
      <alignment/>
      <protection/>
    </xf>
    <xf numFmtId="3" fontId="46" fillId="0" borderId="42" xfId="56" applyNumberFormat="1" applyBorder="1">
      <alignment/>
      <protection/>
    </xf>
    <xf numFmtId="3" fontId="46" fillId="0" borderId="43" xfId="56" applyNumberFormat="1" applyBorder="1">
      <alignment/>
      <protection/>
    </xf>
    <xf numFmtId="3" fontId="46" fillId="0" borderId="44" xfId="56" applyNumberFormat="1" applyBorder="1">
      <alignment/>
      <protection/>
    </xf>
    <xf numFmtId="3" fontId="46" fillId="0" borderId="45" xfId="56" applyNumberFormat="1" applyBorder="1">
      <alignment/>
      <protection/>
    </xf>
    <xf numFmtId="3" fontId="46" fillId="0" borderId="0" xfId="56" applyNumberFormat="1">
      <alignment/>
      <protection/>
    </xf>
    <xf numFmtId="3" fontId="48" fillId="0" borderId="0" xfId="56" applyNumberFormat="1" applyFont="1">
      <alignment/>
      <protection/>
    </xf>
    <xf numFmtId="3" fontId="46" fillId="0" borderId="46" xfId="56" applyNumberFormat="1" applyBorder="1">
      <alignment/>
      <protection/>
    </xf>
    <xf numFmtId="3" fontId="46" fillId="0" borderId="47" xfId="56" applyNumberFormat="1" applyBorder="1">
      <alignment/>
      <protection/>
    </xf>
    <xf numFmtId="3" fontId="46" fillId="0" borderId="40" xfId="56" applyNumberFormat="1" applyBorder="1">
      <alignment/>
      <protection/>
    </xf>
    <xf numFmtId="3" fontId="46" fillId="0" borderId="48" xfId="56" applyNumberFormat="1" applyBorder="1">
      <alignment/>
      <protection/>
    </xf>
    <xf numFmtId="0" fontId="46" fillId="0" borderId="40" xfId="56" applyFont="1" applyBorder="1">
      <alignment/>
      <protection/>
    </xf>
    <xf numFmtId="0" fontId="46" fillId="0" borderId="0" xfId="56" applyFont="1">
      <alignment/>
      <protection/>
    </xf>
    <xf numFmtId="3" fontId="46" fillId="0" borderId="49" xfId="56" applyNumberFormat="1" applyBorder="1">
      <alignment/>
      <protection/>
    </xf>
    <xf numFmtId="3" fontId="46" fillId="0" borderId="50" xfId="56" applyNumberFormat="1" applyBorder="1">
      <alignment/>
      <protection/>
    </xf>
    <xf numFmtId="3" fontId="46" fillId="0" borderId="51" xfId="56" applyNumberFormat="1" applyBorder="1">
      <alignment/>
      <protection/>
    </xf>
    <xf numFmtId="3" fontId="46" fillId="0" borderId="34" xfId="56" applyNumberFormat="1" applyBorder="1">
      <alignment/>
      <protection/>
    </xf>
    <xf numFmtId="3" fontId="46" fillId="0" borderId="52" xfId="56" applyNumberFormat="1" applyBorder="1">
      <alignment/>
      <protection/>
    </xf>
    <xf numFmtId="3" fontId="46" fillId="0" borderId="32" xfId="56" applyNumberFormat="1" applyFont="1" applyBorder="1">
      <alignment/>
      <protection/>
    </xf>
    <xf numFmtId="0" fontId="46" fillId="43" borderId="53" xfId="56" applyFill="1" applyBorder="1">
      <alignment/>
      <protection/>
    </xf>
    <xf numFmtId="0" fontId="46" fillId="43" borderId="54" xfId="56" applyFill="1" applyBorder="1">
      <alignment/>
      <protection/>
    </xf>
    <xf numFmtId="0" fontId="46" fillId="0" borderId="55" xfId="56" applyFont="1" applyBorder="1">
      <alignment/>
      <protection/>
    </xf>
    <xf numFmtId="167" fontId="0" fillId="0" borderId="0" xfId="46" applyNumberFormat="1" applyAlignment="1">
      <alignment/>
    </xf>
    <xf numFmtId="167" fontId="46" fillId="0" borderId="0" xfId="56" applyNumberFormat="1">
      <alignment/>
      <protection/>
    </xf>
    <xf numFmtId="9" fontId="0" fillId="0" borderId="0" xfId="63" applyAlignment="1">
      <alignment/>
    </xf>
    <xf numFmtId="3" fontId="46" fillId="0" borderId="35" xfId="56" applyNumberFormat="1" applyBorder="1" applyAlignment="1">
      <alignment horizontal="center"/>
      <protection/>
    </xf>
    <xf numFmtId="3" fontId="46" fillId="0" borderId="40" xfId="56" applyNumberFormat="1" applyBorder="1" applyAlignment="1">
      <alignment horizontal="center"/>
      <protection/>
    </xf>
    <xf numFmtId="0" fontId="46" fillId="0" borderId="40" xfId="56" applyBorder="1" applyAlignment="1">
      <alignment horizontal="center"/>
      <protection/>
    </xf>
    <xf numFmtId="3" fontId="46" fillId="0" borderId="40" xfId="56" applyNumberFormat="1" applyFont="1" applyBorder="1" applyAlignment="1">
      <alignment horizontal="center"/>
      <protection/>
    </xf>
    <xf numFmtId="0" fontId="47" fillId="44" borderId="56" xfId="56" applyFont="1" applyFill="1" applyBorder="1" applyAlignment="1">
      <alignment horizontal="center"/>
      <protection/>
    </xf>
    <xf numFmtId="0" fontId="47" fillId="44" borderId="57" xfId="56" applyFont="1" applyFill="1" applyBorder="1" applyAlignment="1">
      <alignment wrapText="1"/>
      <protection/>
    </xf>
    <xf numFmtId="0" fontId="47" fillId="44" borderId="58" xfId="56" applyFont="1" applyFill="1" applyBorder="1" applyAlignment="1">
      <alignment wrapText="1"/>
      <protection/>
    </xf>
    <xf numFmtId="0" fontId="46" fillId="44" borderId="59" xfId="56" applyFill="1" applyBorder="1">
      <alignment/>
      <protection/>
    </xf>
    <xf numFmtId="0" fontId="47" fillId="44" borderId="60" xfId="56" applyFont="1" applyFill="1" applyBorder="1">
      <alignment/>
      <protection/>
    </xf>
    <xf numFmtId="0" fontId="47" fillId="44" borderId="61" xfId="56" applyFont="1" applyFill="1" applyBorder="1">
      <alignment/>
      <protection/>
    </xf>
    <xf numFmtId="0" fontId="47" fillId="44" borderId="62" xfId="56" applyFont="1" applyFill="1" applyBorder="1">
      <alignment/>
      <protection/>
    </xf>
    <xf numFmtId="0" fontId="47" fillId="44" borderId="63" xfId="56" applyFont="1" applyFill="1" applyBorder="1">
      <alignment/>
      <protection/>
    </xf>
    <xf numFmtId="0" fontId="47" fillId="44" borderId="64" xfId="56" applyFont="1" applyFill="1" applyBorder="1">
      <alignment/>
      <protection/>
    </xf>
    <xf numFmtId="0" fontId="47" fillId="44" borderId="65" xfId="56" applyFont="1" applyFill="1" applyBorder="1">
      <alignment/>
      <protection/>
    </xf>
    <xf numFmtId="0" fontId="47" fillId="44" borderId="66" xfId="56" applyFont="1" applyFill="1" applyBorder="1">
      <alignment/>
      <protection/>
    </xf>
    <xf numFmtId="0" fontId="47" fillId="44" borderId="67" xfId="56" applyFont="1" applyFill="1" applyBorder="1">
      <alignment/>
      <protection/>
    </xf>
    <xf numFmtId="3" fontId="47" fillId="44" borderId="67" xfId="56" applyNumberFormat="1" applyFont="1" applyFill="1" applyBorder="1">
      <alignment/>
      <protection/>
    </xf>
    <xf numFmtId="3" fontId="47" fillId="44" borderId="60" xfId="56" applyNumberFormat="1" applyFont="1" applyFill="1" applyBorder="1">
      <alignment/>
      <protection/>
    </xf>
    <xf numFmtId="3" fontId="47" fillId="44" borderId="34" xfId="56" applyNumberFormat="1" applyFont="1" applyFill="1" applyBorder="1">
      <alignment/>
      <protection/>
    </xf>
    <xf numFmtId="3" fontId="47" fillId="44" borderId="68" xfId="56" applyNumberFormat="1" applyFont="1" applyFill="1" applyBorder="1">
      <alignment/>
      <protection/>
    </xf>
    <xf numFmtId="3" fontId="47" fillId="44" borderId="69" xfId="56" applyNumberFormat="1" applyFont="1" applyFill="1" applyBorder="1">
      <alignment/>
      <protection/>
    </xf>
    <xf numFmtId="3" fontId="47" fillId="44" borderId="54" xfId="56" applyNumberFormat="1" applyFont="1" applyFill="1" applyBorder="1">
      <alignment/>
      <protection/>
    </xf>
    <xf numFmtId="3" fontId="47" fillId="44" borderId="70" xfId="56" applyNumberFormat="1" applyFont="1" applyFill="1" applyBorder="1">
      <alignment/>
      <protection/>
    </xf>
    <xf numFmtId="0" fontId="46" fillId="0" borderId="0" xfId="56" applyAlignment="1">
      <alignment wrapText="1"/>
      <protection/>
    </xf>
    <xf numFmtId="167" fontId="46" fillId="0" borderId="0" xfId="56" applyNumberFormat="1" applyAlignment="1">
      <alignment wrapText="1"/>
      <protection/>
    </xf>
    <xf numFmtId="0" fontId="46" fillId="0" borderId="32" xfId="56" applyBorder="1" applyAlignment="1">
      <alignment wrapText="1"/>
      <protection/>
    </xf>
    <xf numFmtId="0" fontId="46" fillId="0" borderId="32" xfId="56" applyBorder="1" applyAlignment="1">
      <alignment horizontal="center" wrapText="1"/>
      <protection/>
    </xf>
    <xf numFmtId="0" fontId="46" fillId="0" borderId="32" xfId="56" applyBorder="1">
      <alignment/>
      <protection/>
    </xf>
    <xf numFmtId="169" fontId="46" fillId="0" borderId="32" xfId="56" applyNumberFormat="1" applyBorder="1">
      <alignment/>
      <protection/>
    </xf>
    <xf numFmtId="9" fontId="0" fillId="0" borderId="32" xfId="63" applyFont="1" applyBorder="1" applyAlignment="1">
      <alignment/>
    </xf>
    <xf numFmtId="0" fontId="46" fillId="0" borderId="32" xfId="56" applyFont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71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37" borderId="32" xfId="0" applyFont="1" applyFill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72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wrapText="1"/>
    </xf>
    <xf numFmtId="0" fontId="0" fillId="0" borderId="32" xfId="0" applyFill="1" applyBorder="1" applyAlignment="1">
      <alignment/>
    </xf>
    <xf numFmtId="0" fontId="7" fillId="0" borderId="32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top" wrapText="1"/>
    </xf>
    <xf numFmtId="0" fontId="6" fillId="0" borderId="32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/>
    </xf>
    <xf numFmtId="164" fontId="7" fillId="0" borderId="32" xfId="0" applyNumberFormat="1" applyFont="1" applyFill="1" applyBorder="1" applyAlignment="1">
      <alignment vertical="top" wrapText="1"/>
    </xf>
    <xf numFmtId="0" fontId="7" fillId="0" borderId="32" xfId="0" applyFont="1" applyFill="1" applyBorder="1" applyAlignment="1">
      <alignment/>
    </xf>
    <xf numFmtId="16" fontId="7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32" xfId="0" applyFont="1" applyFill="1" applyBorder="1" applyAlignment="1">
      <alignment vertical="top"/>
    </xf>
    <xf numFmtId="0" fontId="6" fillId="0" borderId="32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14" fontId="7" fillId="0" borderId="3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32" xfId="0" applyNumberFormat="1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16" fontId="7" fillId="0" borderId="32" xfId="0" applyNumberFormat="1" applyFont="1" applyFill="1" applyBorder="1" applyAlignment="1">
      <alignment vertical="top" wrapText="1"/>
    </xf>
    <xf numFmtId="14" fontId="7" fillId="0" borderId="32" xfId="0" applyNumberFormat="1" applyFont="1" applyFill="1" applyBorder="1" applyAlignment="1">
      <alignment/>
    </xf>
    <xf numFmtId="16" fontId="7" fillId="0" borderId="32" xfId="0" applyNumberFormat="1" applyFont="1" applyFill="1" applyBorder="1" applyAlignment="1">
      <alignment horizontal="left"/>
    </xf>
    <xf numFmtId="16" fontId="7" fillId="0" borderId="32" xfId="0" applyNumberFormat="1" applyFont="1" applyFill="1" applyBorder="1" applyAlignment="1">
      <alignment horizontal="left" wrapText="1"/>
    </xf>
    <xf numFmtId="0" fontId="0" fillId="0" borderId="32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2" fillId="0" borderId="32" xfId="0" applyFont="1" applyFill="1" applyBorder="1" applyAlignment="1">
      <alignment vertical="top" wrapText="1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2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46" xfId="0" applyFont="1" applyBorder="1" applyAlignment="1">
      <alignment/>
    </xf>
    <xf numFmtId="0" fontId="5" fillId="0" borderId="41" xfId="0" applyFont="1" applyBorder="1" applyAlignment="1">
      <alignment/>
    </xf>
    <xf numFmtId="0" fontId="17" fillId="0" borderId="32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right" vertical="top" wrapText="1"/>
    </xf>
    <xf numFmtId="0" fontId="5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1" fillId="0" borderId="32" xfId="0" applyFont="1" applyFill="1" applyBorder="1" applyAlignment="1">
      <alignment vertical="top" wrapText="1"/>
    </xf>
    <xf numFmtId="0" fontId="6" fillId="0" borderId="32" xfId="0" applyFont="1" applyBorder="1" applyAlignment="1">
      <alignment/>
    </xf>
    <xf numFmtId="0" fontId="6" fillId="37" borderId="32" xfId="0" applyFont="1" applyFill="1" applyBorder="1" applyAlignment="1">
      <alignment horizontal="right" vertical="top" wrapText="1"/>
    </xf>
    <xf numFmtId="0" fontId="5" fillId="0" borderId="32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6" fillId="0" borderId="32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 wrapText="1"/>
    </xf>
    <xf numFmtId="3" fontId="54" fillId="42" borderId="32" xfId="0" applyNumberFormat="1" applyFont="1" applyFill="1" applyBorder="1" applyAlignment="1">
      <alignment horizontal="center" vertical="center"/>
    </xf>
    <xf numFmtId="3" fontId="20" fillId="42" borderId="3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42" fillId="0" borderId="32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6" fillId="42" borderId="3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41" fillId="0" borderId="32" xfId="0" applyNumberFormat="1" applyFont="1" applyFill="1" applyBorder="1" applyAlignment="1">
      <alignment horizontal="center" vertical="center" wrapText="1"/>
    </xf>
    <xf numFmtId="3" fontId="6" fillId="37" borderId="3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37" borderId="0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98" fillId="0" borderId="0" xfId="0" applyFont="1" applyAlignment="1">
      <alignment horizontal="center" vertical="center"/>
    </xf>
    <xf numFmtId="3" fontId="5" fillId="41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 wrapText="1"/>
    </xf>
    <xf numFmtId="3" fontId="24" fillId="42" borderId="32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center" wrapText="1"/>
    </xf>
    <xf numFmtId="3" fontId="101" fillId="0" borderId="3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42" borderId="3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" fontId="30" fillId="0" borderId="32" xfId="0" applyNumberFormat="1" applyFont="1" applyFill="1" applyBorder="1" applyAlignment="1">
      <alignment horizontal="center" vertical="center"/>
    </xf>
    <xf numFmtId="3" fontId="24" fillId="0" borderId="32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/>
    </xf>
    <xf numFmtId="3" fontId="97" fillId="0" borderId="0" xfId="0" applyNumberFormat="1" applyFont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6" fillId="42" borderId="32" xfId="0" applyFont="1" applyFill="1" applyBorder="1" applyAlignment="1">
      <alignment horizontal="left"/>
    </xf>
    <xf numFmtId="0" fontId="6" fillId="42" borderId="32" xfId="0" applyFont="1" applyFill="1" applyBorder="1" applyAlignment="1">
      <alignment horizontal="left" vertical="top" wrapText="1"/>
    </xf>
    <xf numFmtId="3" fontId="42" fillId="42" borderId="32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3" fontId="102" fillId="0" borderId="32" xfId="0" applyNumberFormat="1" applyFont="1" applyFill="1" applyBorder="1" applyAlignment="1">
      <alignment horizontal="center" vertical="center" wrapText="1"/>
    </xf>
    <xf numFmtId="3" fontId="101" fillId="0" borderId="3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34" borderId="10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47" fillId="44" borderId="75" xfId="56" applyFont="1" applyFill="1" applyBorder="1" applyAlignment="1">
      <alignment wrapText="1"/>
      <protection/>
    </xf>
    <xf numFmtId="0" fontId="0" fillId="44" borderId="76" xfId="0" applyFill="1" applyBorder="1" applyAlignment="1">
      <alignment wrapText="1"/>
    </xf>
    <xf numFmtId="0" fontId="0" fillId="44" borderId="77" xfId="0" applyFill="1" applyBorder="1" applyAlignment="1">
      <alignment wrapText="1"/>
    </xf>
    <xf numFmtId="0" fontId="47" fillId="44" borderId="33" xfId="56" applyFont="1" applyFill="1" applyBorder="1" applyAlignment="1">
      <alignment horizontal="center" wrapText="1"/>
      <protection/>
    </xf>
    <xf numFmtId="0" fontId="47" fillId="44" borderId="34" xfId="56" applyFont="1" applyFill="1" applyBorder="1" applyAlignment="1">
      <alignment horizontal="center" wrapText="1"/>
      <protection/>
    </xf>
    <xf numFmtId="0" fontId="26" fillId="0" borderId="0" xfId="0" applyFont="1" applyBorder="1" applyAlignment="1">
      <alignment horizontal="center" vertical="center"/>
    </xf>
    <xf numFmtId="0" fontId="7" fillId="34" borderId="78" xfId="0" applyFont="1" applyFill="1" applyBorder="1" applyAlignment="1">
      <alignment horizontal="left" vertical="center" wrapText="1"/>
    </xf>
    <xf numFmtId="0" fontId="36" fillId="40" borderId="0" xfId="0" applyFont="1" applyFill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DC2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2"/>
          <c:w val="0.5525"/>
          <c:h val="0.6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ÖSszesítő!$B$35:$B$51</c:f>
              <c:strCache/>
            </c:strRef>
          </c:cat>
          <c:val>
            <c:numRef>
              <c:f>ÖSszesítő!$K$35:$K$51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5"/>
          <c:y val="0.12475"/>
          <c:w val="0.30225"/>
          <c:h val="0.7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"/>
          <c:w val="0.958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ÖSszesítő!$C$35:$C$51</c:f>
              <c:numCache/>
            </c:numRef>
          </c:val>
        </c:ser>
        <c:axId val="66413106"/>
        <c:axId val="60847043"/>
      </c:barChart>
      <c:catAx>
        <c:axId val="66413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I. Ismeretterjesztő és művészeti előadások, játékprogramok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425"/>
          <c:w val="0.9312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Összesítö!$B$4:$B$4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Összesítö!$A$5:$A$8</c:f>
              <c:strCache>
                <c:ptCount val="4"/>
                <c:pt idx="0">
                  <c:v>1. Ismeretterjesztő programok</c:v>
                </c:pt>
                <c:pt idx="1">
                  <c:v>2.  Művészeti programok</c:v>
                </c:pt>
                <c:pt idx="2">
                  <c:v>3. Egészségnevelési programok</c:v>
                </c:pt>
                <c:pt idx="3">
                  <c:v>4. Játékprogramok</c:v>
                </c:pt>
              </c:strCache>
            </c:strRef>
          </c:cat>
          <c:val>
            <c:numRef>
              <c:f>Összesítö!$B$5:$B$8</c:f>
              <c:numCache>
                <c:ptCount val="4"/>
                <c:pt idx="0">
                  <c:v>175</c:v>
                </c:pt>
                <c:pt idx="1">
                  <c:v>44</c:v>
                </c:pt>
                <c:pt idx="2">
                  <c:v>110</c:v>
                </c:pt>
                <c:pt idx="3">
                  <c:v>71</c:v>
                </c:pt>
              </c:numCache>
            </c:numRef>
          </c:val>
        </c:ser>
        <c:ser>
          <c:idx val="1"/>
          <c:order val="1"/>
          <c:tx>
            <c:strRef>
              <c:f>Összesítö!$C$4:$C$4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Összesítö!$A$5:$A$8</c:f>
              <c:strCache>
                <c:ptCount val="4"/>
                <c:pt idx="0">
                  <c:v>1. Ismeretterjesztő programok</c:v>
                </c:pt>
                <c:pt idx="1">
                  <c:v>2.  Művészeti programok</c:v>
                </c:pt>
                <c:pt idx="2">
                  <c:v>3. Egészségnevelési programok</c:v>
                </c:pt>
                <c:pt idx="3">
                  <c:v>4. Játékprogramok</c:v>
                </c:pt>
              </c:strCache>
            </c:strRef>
          </c:cat>
          <c:val>
            <c:numRef>
              <c:f>Összesítö!$C$5:$C$8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Összesítö!$D$4:$D$4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Összesítö!$A$5:$A$8</c:f>
              <c:strCache>
                <c:ptCount val="4"/>
                <c:pt idx="0">
                  <c:v>1. Ismeretterjesztő programok</c:v>
                </c:pt>
                <c:pt idx="1">
                  <c:v>2.  Művészeti programok</c:v>
                </c:pt>
                <c:pt idx="2">
                  <c:v>3. Egészségnevelési programok</c:v>
                </c:pt>
                <c:pt idx="3">
                  <c:v>4. Játékprogramok</c:v>
                </c:pt>
              </c:strCache>
            </c:strRef>
          </c:cat>
          <c:val>
            <c:numRef>
              <c:f>Összesítö!$D$5:$D$8</c:f>
              <c:numCache>
                <c:ptCount val="4"/>
                <c:pt idx="0">
                  <c:v>10229</c:v>
                </c:pt>
                <c:pt idx="1">
                  <c:v>750</c:v>
                </c:pt>
                <c:pt idx="2">
                  <c:v>2714</c:v>
                </c:pt>
                <c:pt idx="3">
                  <c:v>7492</c:v>
                </c:pt>
              </c:numCache>
            </c:numRef>
          </c:val>
        </c:ser>
        <c:ser>
          <c:idx val="3"/>
          <c:order val="3"/>
          <c:tx>
            <c:strRef>
              <c:f>Összesítö!$E$4:$E$4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Összesítö!$A$5:$A$8</c:f>
              <c:strCache>
                <c:ptCount val="4"/>
                <c:pt idx="0">
                  <c:v>1. Ismeretterjesztő programok</c:v>
                </c:pt>
                <c:pt idx="1">
                  <c:v>2.  Művészeti programok</c:v>
                </c:pt>
                <c:pt idx="2">
                  <c:v>3. Egészségnevelési programok</c:v>
                </c:pt>
                <c:pt idx="3">
                  <c:v>4. Játékprogramok</c:v>
                </c:pt>
              </c:strCache>
            </c:strRef>
          </c:cat>
          <c:val>
            <c:numRef>
              <c:f>Összesítö!$E$5:$E$8</c:f>
              <c:numCache>
                <c:ptCount val="4"/>
                <c:pt idx="0">
                  <c:v>41664</c:v>
                </c:pt>
                <c:pt idx="1">
                  <c:v>758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10752476"/>
        <c:axId val="29663421"/>
      </c:barChart>
      <c:catAx>
        <c:axId val="10752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At val="0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41425"/>
          <c:w val="0.0447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II. Tehetséggondozás, képességfejlesztés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425"/>
          <c:w val="0.9312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Összesítö!$B$12:$B$12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Összesítö!$A$13:$A$20</c:f>
              <c:strCache>
                <c:ptCount val="8"/>
                <c:pt idx="0">
                  <c:v>1. Művészeti találkozó, fesztivál, kiállítás, képzés</c:v>
                </c:pt>
                <c:pt idx="1">
                  <c:v>2. Vizuális és kézműves programok</c:v>
                </c:pt>
                <c:pt idx="2">
                  <c:v>3. Színjátszás-dráma-képességfejlesztés</c:v>
                </c:pt>
                <c:pt idx="3">
                  <c:v>4. Zenei programok</c:v>
                </c:pt>
                <c:pt idx="4">
                  <c:v>5. Egészségmegőrző és sport programok</c:v>
                </c:pt>
                <c:pt idx="5">
                  <c:v>6. Tánc programok</c:v>
                </c:pt>
                <c:pt idx="6">
                  <c:v>7. Egyéb sport programok</c:v>
                </c:pt>
                <c:pt idx="7">
                  <c:v>8. Egyéb képességfejlesztő programok</c:v>
                </c:pt>
              </c:strCache>
            </c:strRef>
          </c:cat>
          <c:val>
            <c:numRef>
              <c:f>Összesítö!$B$13:$B$20</c:f>
              <c:numCache>
                <c:ptCount val="8"/>
                <c:pt idx="0">
                  <c:v>126</c:v>
                </c:pt>
                <c:pt idx="1">
                  <c:v>378</c:v>
                </c:pt>
                <c:pt idx="2">
                  <c:v>201</c:v>
                </c:pt>
                <c:pt idx="3">
                  <c:v>353</c:v>
                </c:pt>
                <c:pt idx="4">
                  <c:v>595</c:v>
                </c:pt>
                <c:pt idx="5">
                  <c:v>428</c:v>
                </c:pt>
                <c:pt idx="6">
                  <c:v>122</c:v>
                </c:pt>
                <c:pt idx="7">
                  <c:v>128</c:v>
                </c:pt>
              </c:numCache>
            </c:numRef>
          </c:val>
        </c:ser>
        <c:ser>
          <c:idx val="1"/>
          <c:order val="1"/>
          <c:tx>
            <c:strRef>
              <c:f>Összesítö!$C$12:$C$12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Összesítö!$A$13:$A$20</c:f>
              <c:strCache>
                <c:ptCount val="8"/>
                <c:pt idx="0">
                  <c:v>1. Művészeti találkozó, fesztivál, kiállítás, képzés</c:v>
                </c:pt>
                <c:pt idx="1">
                  <c:v>2. Vizuális és kézműves programok</c:v>
                </c:pt>
                <c:pt idx="2">
                  <c:v>3. Színjátszás-dráma-képességfejlesztés</c:v>
                </c:pt>
                <c:pt idx="3">
                  <c:v>4. Zenei programok</c:v>
                </c:pt>
                <c:pt idx="4">
                  <c:v>5. Egészségmegőrző és sport programok</c:v>
                </c:pt>
                <c:pt idx="5">
                  <c:v>6. Tánc programok</c:v>
                </c:pt>
                <c:pt idx="6">
                  <c:v>7. Egyéb sport programok</c:v>
                </c:pt>
                <c:pt idx="7">
                  <c:v>8. Egyéb képességfejlesztő programok</c:v>
                </c:pt>
              </c:strCache>
            </c:strRef>
          </c:cat>
          <c:val>
            <c:numRef>
              <c:f>Összesítö!$C$13:$C$20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Összesítö!$D$12:$D$12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Összesítö!$A$13:$A$20</c:f>
              <c:strCache>
                <c:ptCount val="8"/>
                <c:pt idx="0">
                  <c:v>1. Művészeti találkozó, fesztivál, kiállítás, képzés</c:v>
                </c:pt>
                <c:pt idx="1">
                  <c:v>2. Vizuális és kézműves programok</c:v>
                </c:pt>
                <c:pt idx="2">
                  <c:v>3. Színjátszás-dráma-képességfejlesztés</c:v>
                </c:pt>
                <c:pt idx="3">
                  <c:v>4. Zenei programok</c:v>
                </c:pt>
                <c:pt idx="4">
                  <c:v>5. Egészségmegőrző és sport programok</c:v>
                </c:pt>
                <c:pt idx="5">
                  <c:v>6. Tánc programok</c:v>
                </c:pt>
                <c:pt idx="6">
                  <c:v>7. Egyéb sport programok</c:v>
                </c:pt>
                <c:pt idx="7">
                  <c:v>8. Egyéb képességfejlesztő programok</c:v>
                </c:pt>
              </c:strCache>
            </c:strRef>
          </c:cat>
          <c:val>
            <c:numRef>
              <c:f>Összesítö!$D$13:$D$20</c:f>
              <c:numCache>
                <c:ptCount val="8"/>
                <c:pt idx="0">
                  <c:v>7143</c:v>
                </c:pt>
                <c:pt idx="1">
                  <c:v>3752</c:v>
                </c:pt>
                <c:pt idx="2">
                  <c:v>253</c:v>
                </c:pt>
                <c:pt idx="3">
                  <c:v>1796</c:v>
                </c:pt>
                <c:pt idx="4">
                  <c:v>370</c:v>
                </c:pt>
                <c:pt idx="5">
                  <c:v>645</c:v>
                </c:pt>
                <c:pt idx="6">
                  <c:v>195</c:v>
                </c:pt>
                <c:pt idx="7">
                  <c:v>704</c:v>
                </c:pt>
              </c:numCache>
            </c:numRef>
          </c:val>
        </c:ser>
        <c:ser>
          <c:idx val="3"/>
          <c:order val="3"/>
          <c:tx>
            <c:strRef>
              <c:f>Összesítö!$E$12:$E$12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Összesítö!$A$13:$A$20</c:f>
              <c:strCache>
                <c:ptCount val="8"/>
                <c:pt idx="0">
                  <c:v>1. Művészeti találkozó, fesztivál, kiállítás, képzés</c:v>
                </c:pt>
                <c:pt idx="1">
                  <c:v>2. Vizuális és kézműves programok</c:v>
                </c:pt>
                <c:pt idx="2">
                  <c:v>3. Színjátszás-dráma-képességfejlesztés</c:v>
                </c:pt>
                <c:pt idx="3">
                  <c:v>4. Zenei programok</c:v>
                </c:pt>
                <c:pt idx="4">
                  <c:v>5. Egészségmegőrző és sport programok</c:v>
                </c:pt>
                <c:pt idx="5">
                  <c:v>6. Tánc programok</c:v>
                </c:pt>
                <c:pt idx="6">
                  <c:v>7. Egyéb sport programok</c:v>
                </c:pt>
                <c:pt idx="7">
                  <c:v>8. Egyéb képességfejlesztő programok</c:v>
                </c:pt>
              </c:strCache>
            </c:strRef>
          </c:cat>
          <c:val>
            <c:numRef>
              <c:f>Összesítö!$E$13:$E$20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65644198"/>
        <c:axId val="53926871"/>
      </c:barChart>
      <c:cat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At val="0"/>
        <c:auto val="1"/>
        <c:lblOffset val="100"/>
        <c:tickLblSkip val="1"/>
        <c:noMultiLvlLbl val="0"/>
      </c:catAx>
      <c:valAx>
        <c:axId val="5392687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41425"/>
          <c:w val="0.0447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85"/>
          <c:w val="0.931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Összesítö!$B$23:$B$23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Összesítö!$A$24:$A$24</c:f>
              <c:strCache>
                <c:ptCount val="1"/>
                <c:pt idx="0">
                  <c:v>III. Civil szervezetek, közösségek</c:v>
                </c:pt>
              </c:strCache>
            </c:strRef>
          </c:cat>
          <c:val>
            <c:numRef>
              <c:f>Összesítö!$B$24:$B$24</c:f>
              <c:numCache>
                <c:ptCount val="1"/>
                <c:pt idx="0">
                  <c:v>441</c:v>
                </c:pt>
              </c:numCache>
            </c:numRef>
          </c:val>
        </c:ser>
        <c:ser>
          <c:idx val="1"/>
          <c:order val="1"/>
          <c:tx>
            <c:strRef>
              <c:f>Összesítö!$C$23:$C$23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Összesítö!$A$24:$A$24</c:f>
              <c:strCache>
                <c:ptCount val="1"/>
                <c:pt idx="0">
                  <c:v>III. Civil szervezetek, közösségek</c:v>
                </c:pt>
              </c:strCache>
            </c:strRef>
          </c:cat>
          <c:val>
            <c:numRef>
              <c:f>Összesítö!$C$24:$C$24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Összesítö!$D$23:$D$23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Összesítö!$A$24:$A$24</c:f>
              <c:strCache>
                <c:ptCount val="1"/>
                <c:pt idx="0">
                  <c:v>III. Civil szervezetek, közösségek</c:v>
                </c:pt>
              </c:strCache>
            </c:strRef>
          </c:cat>
          <c:val>
            <c:numRef>
              <c:f>Összesítö!$D$24:$D$24</c:f>
              <c:numCache>
                <c:ptCount val="1"/>
                <c:pt idx="0">
                  <c:v>522</c:v>
                </c:pt>
              </c:numCache>
            </c:numRef>
          </c:val>
        </c:ser>
        <c:ser>
          <c:idx val="3"/>
          <c:order val="3"/>
          <c:tx>
            <c:strRef>
              <c:f>Összesítö!$E$23:$E$23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Összesítö!$A$24:$A$24</c:f>
              <c:strCache>
                <c:ptCount val="1"/>
                <c:pt idx="0">
                  <c:v>III. Civil szervezetek, közösségek</c:v>
                </c:pt>
              </c:strCache>
            </c:strRef>
          </c:cat>
          <c:val>
            <c:numRef>
              <c:f>Összesítö!$E$24:$E$24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15579792"/>
        <c:axId val="6000401"/>
      </c:barChart>
      <c:catAx>
        <c:axId val="15579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6000401"/>
        <c:crossesAt val="0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3515"/>
          <c:w val="0.0447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V. Ifjúsági programok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425"/>
          <c:w val="0.9312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Összesítö!$B$31:$B$31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Összesítö!$A$32:$A$35</c:f>
              <c:strCache>
                <c:ptCount val="4"/>
                <c:pt idx="0">
                  <c:v>1. Művészeti program, kiállítás, képzés</c:v>
                </c:pt>
                <c:pt idx="1">
                  <c:v>2. Zenei programok</c:v>
                </c:pt>
                <c:pt idx="2">
                  <c:v>3. Közösségek</c:v>
                </c:pt>
                <c:pt idx="3">
                  <c:v>4. Ismeretterjesztő és művészeti előadások, játékprogramok</c:v>
                </c:pt>
              </c:strCache>
            </c:strRef>
          </c:cat>
          <c:val>
            <c:numRef>
              <c:f>Összesítö!$B$32:$B$35</c:f>
              <c:numCache>
                <c:ptCount val="4"/>
                <c:pt idx="0">
                  <c:v>14</c:v>
                </c:pt>
                <c:pt idx="1">
                  <c:v>8</c:v>
                </c:pt>
                <c:pt idx="2">
                  <c:v>47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Összesítö!$C$31:$C$31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Összesítö!$A$32:$A$35</c:f>
              <c:strCache>
                <c:ptCount val="4"/>
                <c:pt idx="0">
                  <c:v>1. Művészeti program, kiállítás, képzés</c:v>
                </c:pt>
                <c:pt idx="1">
                  <c:v>2. Zenei programok</c:v>
                </c:pt>
                <c:pt idx="2">
                  <c:v>3. Közösségek</c:v>
                </c:pt>
                <c:pt idx="3">
                  <c:v>4. Ismeretterjesztő és művészeti előadások, játékprogramok</c:v>
                </c:pt>
              </c:strCache>
            </c:strRef>
          </c:cat>
          <c:val>
            <c:numRef>
              <c:f>Összesítö!$C$32:$C$35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Összesítö!$D$31:$D$31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Összesítö!$A$32:$A$35</c:f>
              <c:strCache>
                <c:ptCount val="4"/>
                <c:pt idx="0">
                  <c:v>1. Művészeti program, kiállítás, képzés</c:v>
                </c:pt>
                <c:pt idx="1">
                  <c:v>2. Zenei programok</c:v>
                </c:pt>
                <c:pt idx="2">
                  <c:v>3. Közösségek</c:v>
                </c:pt>
                <c:pt idx="3">
                  <c:v>4. Ismeretterjesztő és művészeti előadások, játékprogramok</c:v>
                </c:pt>
              </c:strCache>
            </c:strRef>
          </c:cat>
          <c:val>
            <c:numRef>
              <c:f>Összesítö!$D$32:$D$35</c:f>
              <c:numCache>
                <c:ptCount val="4"/>
                <c:pt idx="0">
                  <c:v>474</c:v>
                </c:pt>
                <c:pt idx="1">
                  <c:v>12</c:v>
                </c:pt>
                <c:pt idx="2">
                  <c:v>66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Összesítö!$E$31:$E$31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Összesítö!$A$32:$A$35</c:f>
              <c:strCache>
                <c:ptCount val="4"/>
                <c:pt idx="0">
                  <c:v>1. Művészeti program, kiállítás, képzés</c:v>
                </c:pt>
                <c:pt idx="1">
                  <c:v>2. Zenei programok</c:v>
                </c:pt>
                <c:pt idx="2">
                  <c:v>3. Közösségek</c:v>
                </c:pt>
                <c:pt idx="3">
                  <c:v>4. Ismeretterjesztő és művészeti előadások, játékprogramok</c:v>
                </c:pt>
              </c:strCache>
            </c:strRef>
          </c:cat>
          <c:val>
            <c:numRef>
              <c:f>Összesítö!$E$32:$E$35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54003610"/>
        <c:axId val="16270443"/>
      </c:barChart>
      <c:catAx>
        <c:axId val="5400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16270443"/>
        <c:crossesAt val="0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defRPr>
            </a:pPr>
          </a:p>
        </c:txPr>
        <c:crossAx val="5400361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53"/>
          <c:y val="0.41425"/>
          <c:w val="0.04475"/>
          <c:h val="0.2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31</xdr:row>
      <xdr:rowOff>161925</xdr:rowOff>
    </xdr:from>
    <xdr:to>
      <xdr:col>19</xdr:col>
      <xdr:colOff>514350</xdr:colOff>
      <xdr:row>62</xdr:row>
      <xdr:rowOff>76200</xdr:rowOff>
    </xdr:to>
    <xdr:graphicFrame>
      <xdr:nvGraphicFramePr>
        <xdr:cNvPr id="1" name="Diagram 1"/>
        <xdr:cNvGraphicFramePr/>
      </xdr:nvGraphicFramePr>
      <xdr:xfrm>
        <a:off x="9906000" y="5314950"/>
        <a:ext cx="57245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63</xdr:row>
      <xdr:rowOff>66675</xdr:rowOff>
    </xdr:from>
    <xdr:to>
      <xdr:col>6</xdr:col>
      <xdr:colOff>57150</xdr:colOff>
      <xdr:row>84</xdr:row>
      <xdr:rowOff>9525</xdr:rowOff>
    </xdr:to>
    <xdr:graphicFrame>
      <xdr:nvGraphicFramePr>
        <xdr:cNvPr id="2" name="Diagram 3"/>
        <xdr:cNvGraphicFramePr/>
      </xdr:nvGraphicFramePr>
      <xdr:xfrm>
        <a:off x="266700" y="10744200"/>
        <a:ext cx="49053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13</xdr:col>
      <xdr:colOff>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790575" y="190500"/>
        <a:ext cx="923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25</xdr:row>
      <xdr:rowOff>76200</xdr:rowOff>
    </xdr:from>
    <xdr:to>
      <xdr:col>12</xdr:col>
      <xdr:colOff>771525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800100" y="4124325"/>
        <a:ext cx="92297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49</xdr:row>
      <xdr:rowOff>57150</xdr:rowOff>
    </xdr:from>
    <xdr:to>
      <xdr:col>12</xdr:col>
      <xdr:colOff>752475</xdr:colOff>
      <xdr:row>70</xdr:row>
      <xdr:rowOff>76200</xdr:rowOff>
    </xdr:to>
    <xdr:graphicFrame>
      <xdr:nvGraphicFramePr>
        <xdr:cNvPr id="3" name="Chart 3"/>
        <xdr:cNvGraphicFramePr/>
      </xdr:nvGraphicFramePr>
      <xdr:xfrm>
        <a:off x="781050" y="7991475"/>
        <a:ext cx="92297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762000</xdr:colOff>
      <xdr:row>74</xdr:row>
      <xdr:rowOff>9525</xdr:rowOff>
    </xdr:from>
    <xdr:to>
      <xdr:col>12</xdr:col>
      <xdr:colOff>723900</xdr:colOff>
      <xdr:row>95</xdr:row>
      <xdr:rowOff>28575</xdr:rowOff>
    </xdr:to>
    <xdr:graphicFrame>
      <xdr:nvGraphicFramePr>
        <xdr:cNvPr id="4" name="Chart 4"/>
        <xdr:cNvGraphicFramePr/>
      </xdr:nvGraphicFramePr>
      <xdr:xfrm>
        <a:off x="762000" y="11991975"/>
        <a:ext cx="92202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223">
      <selection activeCell="C227" sqref="C227"/>
    </sheetView>
  </sheetViews>
  <sheetFormatPr defaultColWidth="11.57421875" defaultRowHeight="12.75"/>
  <sheetData>
    <row r="1" spans="1:7" ht="15.75">
      <c r="A1" s="473" t="s">
        <v>117</v>
      </c>
      <c r="B1" s="473"/>
      <c r="C1" s="473"/>
      <c r="D1" s="473"/>
      <c r="E1" s="473"/>
      <c r="F1" s="473"/>
      <c r="G1" s="473"/>
    </row>
    <row r="2" spans="3:7" ht="12.75">
      <c r="C2" s="1"/>
      <c r="D2" s="1"/>
      <c r="G2" s="1"/>
    </row>
    <row r="3" spans="1:7" ht="18">
      <c r="A3" s="474" t="s">
        <v>118</v>
      </c>
      <c r="B3" s="474"/>
      <c r="C3" s="474"/>
      <c r="D3" s="474"/>
      <c r="E3" s="3"/>
      <c r="F3" s="3"/>
      <c r="G3" s="4"/>
    </row>
    <row r="4" spans="3:7" ht="12.75">
      <c r="C4" s="1"/>
      <c r="D4" s="1"/>
      <c r="G4" s="1"/>
    </row>
    <row r="5" spans="1:7" ht="12.75">
      <c r="A5" s="5" t="s">
        <v>119</v>
      </c>
      <c r="B5" s="5"/>
      <c r="C5" s="6"/>
      <c r="D5" s="6"/>
      <c r="E5" s="5"/>
      <c r="F5" s="5"/>
      <c r="G5" s="6"/>
    </row>
    <row r="6" spans="1:7" ht="51">
      <c r="A6" s="7" t="s">
        <v>120</v>
      </c>
      <c r="B6" s="7" t="s">
        <v>121</v>
      </c>
      <c r="C6" s="8" t="s">
        <v>122</v>
      </c>
      <c r="D6" s="9" t="s">
        <v>123</v>
      </c>
      <c r="E6" s="10" t="s">
        <v>124</v>
      </c>
      <c r="F6" s="10" t="s">
        <v>125</v>
      </c>
      <c r="G6" s="9" t="s">
        <v>126</v>
      </c>
    </row>
    <row r="7" spans="1:7" ht="267.75">
      <c r="A7" s="11" t="s">
        <v>127</v>
      </c>
      <c r="B7" s="12" t="s">
        <v>128</v>
      </c>
      <c r="C7" s="13">
        <v>48</v>
      </c>
      <c r="D7" s="13">
        <v>645</v>
      </c>
      <c r="E7" s="11" t="s">
        <v>129</v>
      </c>
      <c r="F7" s="11" t="s">
        <v>130</v>
      </c>
      <c r="G7" s="14">
        <v>2580</v>
      </c>
    </row>
    <row r="8" spans="1:7" ht="192">
      <c r="A8" s="11" t="s">
        <v>131</v>
      </c>
      <c r="B8" s="12" t="s">
        <v>132</v>
      </c>
      <c r="C8" s="13">
        <v>27</v>
      </c>
      <c r="D8" s="13">
        <v>505</v>
      </c>
      <c r="E8" s="11" t="s">
        <v>134</v>
      </c>
      <c r="F8" s="11" t="s">
        <v>130</v>
      </c>
      <c r="G8" s="14">
        <v>1396</v>
      </c>
    </row>
    <row r="9" spans="1:7" ht="156">
      <c r="A9" s="15" t="s">
        <v>135</v>
      </c>
      <c r="B9" s="12" t="s">
        <v>136</v>
      </c>
      <c r="C9" s="13">
        <v>4</v>
      </c>
      <c r="D9" s="13">
        <v>170</v>
      </c>
      <c r="E9" s="12" t="s">
        <v>137</v>
      </c>
      <c r="F9" s="11" t="s">
        <v>130</v>
      </c>
      <c r="G9" s="14">
        <v>680</v>
      </c>
    </row>
    <row r="10" spans="1:7" ht="12.75">
      <c r="A10" s="15"/>
      <c r="B10" s="12"/>
      <c r="C10" s="13"/>
      <c r="D10" s="13"/>
      <c r="E10" s="12"/>
      <c r="F10" s="11"/>
      <c r="G10" s="14"/>
    </row>
    <row r="11" spans="1:7" ht="216">
      <c r="A11" s="15" t="s">
        <v>138</v>
      </c>
      <c r="B11" s="12" t="s">
        <v>139</v>
      </c>
      <c r="C11" s="12">
        <v>1</v>
      </c>
      <c r="D11" s="16">
        <v>1170</v>
      </c>
      <c r="E11" s="12" t="s">
        <v>140</v>
      </c>
      <c r="F11" s="11" t="s">
        <v>130</v>
      </c>
      <c r="G11" s="14">
        <v>1170</v>
      </c>
    </row>
    <row r="12" spans="1:7" ht="168">
      <c r="A12" s="11" t="s">
        <v>141</v>
      </c>
      <c r="B12" s="12" t="s">
        <v>147</v>
      </c>
      <c r="C12" s="13">
        <v>36</v>
      </c>
      <c r="D12" s="13">
        <v>29</v>
      </c>
      <c r="E12" s="11" t="s">
        <v>148</v>
      </c>
      <c r="F12" s="11" t="s">
        <v>130</v>
      </c>
      <c r="G12" s="14">
        <v>1042</v>
      </c>
    </row>
    <row r="13" spans="1:7" ht="140.25">
      <c r="A13" s="11" t="s">
        <v>149</v>
      </c>
      <c r="B13" s="11" t="s">
        <v>150</v>
      </c>
      <c r="C13" s="13">
        <v>5</v>
      </c>
      <c r="D13" s="13">
        <v>76</v>
      </c>
      <c r="E13" s="11" t="s">
        <v>151</v>
      </c>
      <c r="F13" s="11" t="s">
        <v>130</v>
      </c>
      <c r="G13" s="14">
        <v>380</v>
      </c>
    </row>
    <row r="14" spans="1:7" ht="51">
      <c r="A14" s="11" t="s">
        <v>152</v>
      </c>
      <c r="B14" s="11" t="s">
        <v>153</v>
      </c>
      <c r="C14" s="13">
        <v>1</v>
      </c>
      <c r="D14" s="13">
        <v>600</v>
      </c>
      <c r="E14" s="11" t="s">
        <v>154</v>
      </c>
      <c r="F14" s="11" t="s">
        <v>155</v>
      </c>
      <c r="G14" s="14">
        <v>600</v>
      </c>
    </row>
    <row r="15" spans="1:7" ht="25.5">
      <c r="A15" s="17" t="s">
        <v>156</v>
      </c>
      <c r="B15" s="18"/>
      <c r="C15" s="13">
        <v>3</v>
      </c>
      <c r="D15" s="13">
        <v>136</v>
      </c>
      <c r="E15" s="18"/>
      <c r="F15" s="11" t="s">
        <v>157</v>
      </c>
      <c r="G15" s="19">
        <v>136</v>
      </c>
    </row>
    <row r="16" spans="1:7" ht="25.5">
      <c r="A16" s="17" t="s">
        <v>158</v>
      </c>
      <c r="B16" s="18"/>
      <c r="C16" s="13">
        <v>8</v>
      </c>
      <c r="D16" s="13">
        <v>356</v>
      </c>
      <c r="E16" s="18"/>
      <c r="F16" s="11" t="s">
        <v>157</v>
      </c>
      <c r="G16" s="19">
        <v>356</v>
      </c>
    </row>
    <row r="17" spans="1:7" ht="51">
      <c r="A17" s="11" t="s">
        <v>159</v>
      </c>
      <c r="B17" s="12" t="s">
        <v>160</v>
      </c>
      <c r="C17" s="13">
        <v>4</v>
      </c>
      <c r="D17" s="13">
        <v>232</v>
      </c>
      <c r="E17" s="11"/>
      <c r="F17" s="11" t="s">
        <v>161</v>
      </c>
      <c r="G17" s="14">
        <v>232</v>
      </c>
    </row>
    <row r="18" spans="1:7" ht="84">
      <c r="A18" s="11" t="s">
        <v>162</v>
      </c>
      <c r="B18" s="12" t="s">
        <v>163</v>
      </c>
      <c r="C18" s="20">
        <v>23</v>
      </c>
      <c r="D18" s="20">
        <v>438</v>
      </c>
      <c r="E18" s="21" t="s">
        <v>164</v>
      </c>
      <c r="F18" s="21" t="s">
        <v>161</v>
      </c>
      <c r="G18" s="22">
        <v>438</v>
      </c>
    </row>
    <row r="19" spans="1:7" ht="12.75" customHeight="1">
      <c r="A19" s="475" t="s">
        <v>167</v>
      </c>
      <c r="B19" s="12" t="s">
        <v>168</v>
      </c>
      <c r="C19" s="13">
        <v>1</v>
      </c>
      <c r="D19" s="13">
        <v>28</v>
      </c>
      <c r="E19" s="11" t="s">
        <v>161</v>
      </c>
      <c r="F19" s="11" t="s">
        <v>161</v>
      </c>
      <c r="G19" s="14">
        <v>28</v>
      </c>
    </row>
    <row r="20" spans="1:7" ht="51">
      <c r="A20" s="475"/>
      <c r="B20" s="12" t="s">
        <v>169</v>
      </c>
      <c r="C20" s="13">
        <v>1</v>
      </c>
      <c r="D20" s="13">
        <v>2500</v>
      </c>
      <c r="E20" s="11" t="s">
        <v>170</v>
      </c>
      <c r="F20" s="11" t="s">
        <v>161</v>
      </c>
      <c r="G20" s="14">
        <v>2500</v>
      </c>
    </row>
    <row r="21" spans="1:7" ht="51">
      <c r="A21" s="475"/>
      <c r="B21" s="12" t="s">
        <v>171</v>
      </c>
      <c r="C21" s="13">
        <v>1</v>
      </c>
      <c r="D21" s="13">
        <v>800</v>
      </c>
      <c r="E21" s="11" t="s">
        <v>170</v>
      </c>
      <c r="F21" s="11" t="s">
        <v>161</v>
      </c>
      <c r="G21" s="14">
        <v>800</v>
      </c>
    </row>
    <row r="22" spans="1:7" ht="12.75" customHeight="1">
      <c r="A22" s="475" t="s">
        <v>172</v>
      </c>
      <c r="B22" s="12" t="s">
        <v>173</v>
      </c>
      <c r="C22" s="13">
        <v>1</v>
      </c>
      <c r="D22" s="13">
        <v>200</v>
      </c>
      <c r="E22" s="11" t="s">
        <v>174</v>
      </c>
      <c r="F22" s="11" t="s">
        <v>161</v>
      </c>
      <c r="G22" s="14">
        <v>200</v>
      </c>
    </row>
    <row r="23" spans="1:7" ht="36">
      <c r="A23" s="475"/>
      <c r="B23" s="12" t="s">
        <v>175</v>
      </c>
      <c r="C23" s="13">
        <v>1</v>
      </c>
      <c r="D23" s="13">
        <v>250</v>
      </c>
      <c r="E23" s="11" t="s">
        <v>176</v>
      </c>
      <c r="F23" s="11" t="s">
        <v>161</v>
      </c>
      <c r="G23" s="14">
        <v>250</v>
      </c>
    </row>
    <row r="24" spans="1:7" ht="36">
      <c r="A24" s="475"/>
      <c r="B24" s="12" t="s">
        <v>177</v>
      </c>
      <c r="C24" s="13">
        <v>1</v>
      </c>
      <c r="D24" s="13">
        <v>300</v>
      </c>
      <c r="E24" s="11" t="s">
        <v>178</v>
      </c>
      <c r="F24" s="11" t="s">
        <v>161</v>
      </c>
      <c r="G24" s="14">
        <v>300</v>
      </c>
    </row>
    <row r="25" spans="1:7" ht="36">
      <c r="A25" s="475"/>
      <c r="B25" s="12" t="s">
        <v>179</v>
      </c>
      <c r="C25" s="13">
        <v>1</v>
      </c>
      <c r="D25" s="13">
        <v>280</v>
      </c>
      <c r="E25" s="11" t="s">
        <v>180</v>
      </c>
      <c r="F25" s="11" t="s">
        <v>161</v>
      </c>
      <c r="G25" s="14">
        <v>280</v>
      </c>
    </row>
    <row r="26" spans="1:7" ht="60">
      <c r="A26" s="23" t="s">
        <v>181</v>
      </c>
      <c r="B26" s="24" t="s">
        <v>182</v>
      </c>
      <c r="C26" s="13">
        <v>1</v>
      </c>
      <c r="D26" s="25">
        <v>28</v>
      </c>
      <c r="E26" s="11" t="s">
        <v>183</v>
      </c>
      <c r="F26" s="11" t="s">
        <v>161</v>
      </c>
      <c r="G26" s="26">
        <v>28</v>
      </c>
    </row>
    <row r="27" spans="1:7" ht="38.25">
      <c r="A27" s="11" t="s">
        <v>184</v>
      </c>
      <c r="B27" s="11"/>
      <c r="C27" s="11">
        <v>7</v>
      </c>
      <c r="D27" s="13">
        <v>1486</v>
      </c>
      <c r="E27" s="11"/>
      <c r="F27" s="11" t="s">
        <v>161</v>
      </c>
      <c r="G27" s="14">
        <v>1486</v>
      </c>
    </row>
    <row r="28" spans="1:7" ht="12.75">
      <c r="A28" s="27" t="s">
        <v>185</v>
      </c>
      <c r="B28" s="28"/>
      <c r="C28" s="29">
        <f>SUM(C7:C27)</f>
        <v>175</v>
      </c>
      <c r="D28" s="9">
        <f>SUM(D7:D27)</f>
        <v>10229</v>
      </c>
      <c r="E28" s="28"/>
      <c r="F28" s="30"/>
      <c r="G28" s="31">
        <f>SUM(G7:G27)</f>
        <v>14882</v>
      </c>
    </row>
    <row r="30" spans="1:7" ht="60">
      <c r="A30" s="32" t="s">
        <v>186</v>
      </c>
      <c r="B30" s="33"/>
      <c r="C30" s="34"/>
      <c r="D30" s="34"/>
      <c r="E30" s="33"/>
      <c r="F30" s="33"/>
      <c r="G30" s="34"/>
    </row>
    <row r="31" spans="1:7" ht="127.5">
      <c r="A31" s="11" t="s">
        <v>187</v>
      </c>
      <c r="B31" s="11" t="s">
        <v>188</v>
      </c>
      <c r="C31" s="13">
        <v>7</v>
      </c>
      <c r="D31" s="13">
        <v>145</v>
      </c>
      <c r="E31" s="11" t="s">
        <v>189</v>
      </c>
      <c r="F31" s="11" t="s">
        <v>130</v>
      </c>
      <c r="G31" s="14">
        <v>1015</v>
      </c>
    </row>
    <row r="32" spans="1:7" ht="229.5">
      <c r="A32" s="11" t="s">
        <v>190</v>
      </c>
      <c r="B32" s="15" t="s">
        <v>202</v>
      </c>
      <c r="C32" s="13">
        <v>18</v>
      </c>
      <c r="D32" s="13">
        <v>178</v>
      </c>
      <c r="E32" s="11" t="s">
        <v>203</v>
      </c>
      <c r="F32" s="11" t="s">
        <v>130</v>
      </c>
      <c r="G32" s="14">
        <v>3207</v>
      </c>
    </row>
    <row r="33" spans="1:7" ht="114.75">
      <c r="A33" s="11" t="s">
        <v>204</v>
      </c>
      <c r="B33" s="12" t="s">
        <v>205</v>
      </c>
      <c r="C33" s="13">
        <v>6</v>
      </c>
      <c r="D33" s="13">
        <v>154</v>
      </c>
      <c r="E33" s="11" t="s">
        <v>206</v>
      </c>
      <c r="F33" s="11" t="s">
        <v>130</v>
      </c>
      <c r="G33" s="14">
        <v>924</v>
      </c>
    </row>
    <row r="34" spans="1:7" ht="108">
      <c r="A34" s="11" t="s">
        <v>207</v>
      </c>
      <c r="B34" s="12" t="s">
        <v>208</v>
      </c>
      <c r="C34" s="13">
        <v>3</v>
      </c>
      <c r="D34" s="13">
        <v>146</v>
      </c>
      <c r="E34" s="11" t="s">
        <v>209</v>
      </c>
      <c r="F34" s="11" t="s">
        <v>130</v>
      </c>
      <c r="G34" s="14">
        <v>438</v>
      </c>
    </row>
    <row r="35" spans="1:7" ht="114.75">
      <c r="A35" s="11" t="s">
        <v>210</v>
      </c>
      <c r="B35" s="12" t="s">
        <v>211</v>
      </c>
      <c r="C35" s="13">
        <v>3</v>
      </c>
      <c r="D35" s="13">
        <v>67</v>
      </c>
      <c r="E35" s="11" t="s">
        <v>212</v>
      </c>
      <c r="F35" s="11" t="s">
        <v>130</v>
      </c>
      <c r="G35" s="14">
        <v>201</v>
      </c>
    </row>
    <row r="36" spans="1:7" ht="191.25">
      <c r="A36" s="11" t="s">
        <v>213</v>
      </c>
      <c r="B36" s="11" t="s">
        <v>214</v>
      </c>
      <c r="C36" s="13">
        <v>7</v>
      </c>
      <c r="D36" s="13">
        <v>60</v>
      </c>
      <c r="E36" s="11" t="s">
        <v>215</v>
      </c>
      <c r="F36" s="11" t="s">
        <v>130</v>
      </c>
      <c r="G36" s="14">
        <v>420</v>
      </c>
    </row>
    <row r="37" spans="1:7" ht="12.75">
      <c r="A37" s="35" t="s">
        <v>185</v>
      </c>
      <c r="B37" s="30"/>
      <c r="C37" s="29">
        <f>SUM(C31:C36)</f>
        <v>44</v>
      </c>
      <c r="D37" s="9">
        <f>SUM(D31:D36)</f>
        <v>750</v>
      </c>
      <c r="E37" s="30"/>
      <c r="F37" s="30"/>
      <c r="G37" s="36">
        <f>SUM(G31:G36)</f>
        <v>6205</v>
      </c>
    </row>
    <row r="39" spans="1:7" ht="12.75" customHeight="1">
      <c r="A39" s="477" t="s">
        <v>216</v>
      </c>
      <c r="B39" s="477"/>
      <c r="C39" s="37"/>
      <c r="D39" s="37"/>
      <c r="E39" s="38"/>
      <c r="F39" s="38"/>
      <c r="G39" s="37"/>
    </row>
    <row r="40" spans="1:7" ht="102">
      <c r="A40" s="15" t="s">
        <v>217</v>
      </c>
      <c r="B40" s="17" t="s">
        <v>218</v>
      </c>
      <c r="C40" s="17">
        <v>60</v>
      </c>
      <c r="D40" s="17">
        <v>1800</v>
      </c>
      <c r="E40" s="15" t="s">
        <v>219</v>
      </c>
      <c r="F40" s="17" t="s">
        <v>220</v>
      </c>
      <c r="G40" s="19">
        <v>1800</v>
      </c>
    </row>
    <row r="41" spans="1:7" ht="12.75">
      <c r="A41" s="17" t="s">
        <v>221</v>
      </c>
      <c r="B41" s="17" t="s">
        <v>218</v>
      </c>
      <c r="C41" s="17">
        <v>30</v>
      </c>
      <c r="D41" s="17">
        <v>900</v>
      </c>
      <c r="E41" s="17" t="s">
        <v>222</v>
      </c>
      <c r="F41" s="17" t="s">
        <v>220</v>
      </c>
      <c r="G41" s="19">
        <v>900</v>
      </c>
    </row>
    <row r="42" spans="1:7" ht="38.25">
      <c r="A42" s="17" t="s">
        <v>223</v>
      </c>
      <c r="B42" s="17" t="s">
        <v>224</v>
      </c>
      <c r="C42" s="17">
        <v>20</v>
      </c>
      <c r="D42" s="17">
        <v>14</v>
      </c>
      <c r="E42" s="15" t="s">
        <v>225</v>
      </c>
      <c r="F42" s="17" t="s">
        <v>155</v>
      </c>
      <c r="G42" s="19">
        <v>280</v>
      </c>
    </row>
    <row r="43" spans="1:7" ht="12.75">
      <c r="A43" s="27" t="s">
        <v>185</v>
      </c>
      <c r="B43" s="39"/>
      <c r="C43" s="39">
        <f>SUM(C40:C42)</f>
        <v>110</v>
      </c>
      <c r="D43" s="40">
        <f>SUM(D40:D42)</f>
        <v>2714</v>
      </c>
      <c r="E43" s="39"/>
      <c r="F43" s="39"/>
      <c r="G43" s="41">
        <f>SUM(G40:G42)</f>
        <v>2980</v>
      </c>
    </row>
    <row r="45" spans="1:7" ht="45">
      <c r="A45" s="32" t="s">
        <v>226</v>
      </c>
      <c r="B45" s="42"/>
      <c r="C45" s="43"/>
      <c r="D45" s="43"/>
      <c r="E45" s="42"/>
      <c r="F45" s="42"/>
      <c r="G45" s="43"/>
    </row>
    <row r="46" spans="1:7" ht="76.5">
      <c r="A46" s="11" t="s">
        <v>227</v>
      </c>
      <c r="B46" s="44"/>
      <c r="C46" s="13">
        <v>1</v>
      </c>
      <c r="D46" s="13">
        <v>600</v>
      </c>
      <c r="E46" s="11" t="s">
        <v>228</v>
      </c>
      <c r="F46" s="11" t="s">
        <v>155</v>
      </c>
      <c r="G46" s="14">
        <v>600</v>
      </c>
    </row>
    <row r="47" spans="1:7" ht="89.25">
      <c r="A47" s="11" t="s">
        <v>229</v>
      </c>
      <c r="B47" s="44">
        <v>40527</v>
      </c>
      <c r="C47" s="13">
        <v>1</v>
      </c>
      <c r="D47" s="13">
        <v>1250</v>
      </c>
      <c r="E47" s="11" t="s">
        <v>230</v>
      </c>
      <c r="F47" s="11" t="s">
        <v>130</v>
      </c>
      <c r="G47" s="14">
        <v>1250</v>
      </c>
    </row>
    <row r="48" spans="1:7" ht="51">
      <c r="A48" s="11" t="s">
        <v>231</v>
      </c>
      <c r="B48" s="11" t="s">
        <v>232</v>
      </c>
      <c r="C48" s="13">
        <v>16</v>
      </c>
      <c r="D48" s="13">
        <v>12</v>
      </c>
      <c r="E48" s="11" t="s">
        <v>233</v>
      </c>
      <c r="F48" s="11" t="s">
        <v>130</v>
      </c>
      <c r="G48" s="14">
        <v>216</v>
      </c>
    </row>
    <row r="49" spans="1:7" ht="89.25">
      <c r="A49" s="11" t="s">
        <v>234</v>
      </c>
      <c r="B49" s="11" t="s">
        <v>235</v>
      </c>
      <c r="C49" s="13">
        <v>4</v>
      </c>
      <c r="D49" s="13">
        <v>45</v>
      </c>
      <c r="E49" s="11" t="s">
        <v>236</v>
      </c>
      <c r="F49" s="11" t="s">
        <v>130</v>
      </c>
      <c r="G49" s="14">
        <v>179</v>
      </c>
    </row>
    <row r="50" spans="1:7" ht="127.5">
      <c r="A50" s="11" t="s">
        <v>237</v>
      </c>
      <c r="B50" s="11" t="s">
        <v>238</v>
      </c>
      <c r="C50" s="13">
        <v>2</v>
      </c>
      <c r="D50" s="13">
        <v>117</v>
      </c>
      <c r="E50" s="11" t="s">
        <v>239</v>
      </c>
      <c r="F50" s="11" t="s">
        <v>240</v>
      </c>
      <c r="G50" s="14">
        <v>117</v>
      </c>
    </row>
    <row r="51" spans="1:7" ht="51">
      <c r="A51" s="11" t="s">
        <v>241</v>
      </c>
      <c r="B51" s="11" t="s">
        <v>242</v>
      </c>
      <c r="C51" s="13">
        <v>1</v>
      </c>
      <c r="D51" s="13">
        <v>80</v>
      </c>
      <c r="E51" s="11" t="s">
        <v>243</v>
      </c>
      <c r="F51" s="11" t="s">
        <v>240</v>
      </c>
      <c r="G51" s="14">
        <v>80</v>
      </c>
    </row>
    <row r="52" spans="1:7" ht="51">
      <c r="A52" s="11" t="s">
        <v>244</v>
      </c>
      <c r="B52" s="11" t="s">
        <v>245</v>
      </c>
      <c r="C52" s="13">
        <v>1</v>
      </c>
      <c r="D52" s="13">
        <v>94</v>
      </c>
      <c r="E52" s="11" t="s">
        <v>246</v>
      </c>
      <c r="F52" s="11" t="s">
        <v>240</v>
      </c>
      <c r="G52" s="14">
        <v>94</v>
      </c>
    </row>
    <row r="53" spans="1:7" ht="89.25">
      <c r="A53" s="11" t="s">
        <v>247</v>
      </c>
      <c r="B53" s="11"/>
      <c r="C53" s="13">
        <v>14</v>
      </c>
      <c r="D53" s="13">
        <v>389</v>
      </c>
      <c r="E53" s="11" t="s">
        <v>248</v>
      </c>
      <c r="F53" s="11" t="s">
        <v>161</v>
      </c>
      <c r="G53" s="14">
        <v>389</v>
      </c>
    </row>
    <row r="54" spans="1:7" ht="63.75">
      <c r="A54" s="11" t="s">
        <v>249</v>
      </c>
      <c r="B54" s="11" t="s">
        <v>250</v>
      </c>
      <c r="C54" s="13">
        <v>9</v>
      </c>
      <c r="D54" s="13">
        <v>432</v>
      </c>
      <c r="E54" s="11" t="s">
        <v>251</v>
      </c>
      <c r="F54" s="11" t="s">
        <v>161</v>
      </c>
      <c r="G54" s="14">
        <v>450</v>
      </c>
    </row>
    <row r="55" spans="1:7" ht="38.25">
      <c r="A55" s="11" t="s">
        <v>252</v>
      </c>
      <c r="B55" s="11"/>
      <c r="C55" s="13">
        <v>21</v>
      </c>
      <c r="D55" s="13">
        <v>4470</v>
      </c>
      <c r="E55" s="11" t="s">
        <v>251</v>
      </c>
      <c r="F55" s="11" t="s">
        <v>161</v>
      </c>
      <c r="G55" s="14">
        <v>4470</v>
      </c>
    </row>
    <row r="56" spans="1:7" ht="25.5">
      <c r="A56" s="11" t="s">
        <v>253</v>
      </c>
      <c r="B56" s="45">
        <v>40531</v>
      </c>
      <c r="C56" s="13">
        <v>1</v>
      </c>
      <c r="D56" s="13">
        <v>3</v>
      </c>
      <c r="E56" s="11" t="s">
        <v>251</v>
      </c>
      <c r="F56" s="11" t="s">
        <v>161</v>
      </c>
      <c r="G56" s="14">
        <v>3</v>
      </c>
    </row>
    <row r="57" spans="1:7" ht="12.75">
      <c r="A57" s="35" t="s">
        <v>185</v>
      </c>
      <c r="B57" s="35"/>
      <c r="C57" s="9">
        <f>SUM(C46:C56)</f>
        <v>71</v>
      </c>
      <c r="D57" s="9">
        <f>SUM(D46:D56)</f>
        <v>7492</v>
      </c>
      <c r="E57" s="7"/>
      <c r="F57" s="7"/>
      <c r="G57" s="36">
        <f>SUM(G46:G56)</f>
        <v>7848</v>
      </c>
    </row>
    <row r="59" spans="1:7" ht="12.75" customHeight="1">
      <c r="A59" s="477" t="s">
        <v>254</v>
      </c>
      <c r="B59" s="477"/>
      <c r="C59" s="37"/>
      <c r="D59" s="37"/>
      <c r="E59" s="38"/>
      <c r="F59" s="38"/>
      <c r="G59" s="37"/>
    </row>
    <row r="60" spans="1:7" ht="12.75">
      <c r="A60" s="38"/>
      <c r="B60" s="38"/>
      <c r="C60" s="37"/>
      <c r="D60" s="37"/>
      <c r="E60" s="38"/>
      <c r="F60" s="38"/>
      <c r="G60" s="37"/>
    </row>
    <row r="61" spans="1:7" ht="15">
      <c r="A61" s="474" t="s">
        <v>255</v>
      </c>
      <c r="B61" s="474"/>
      <c r="C61" s="46"/>
      <c r="D61" s="46"/>
      <c r="E61" s="47"/>
      <c r="F61" s="47"/>
      <c r="G61" s="46"/>
    </row>
    <row r="62" spans="1:7" ht="15">
      <c r="A62" s="48" t="s">
        <v>256</v>
      </c>
      <c r="B62" s="49"/>
      <c r="C62" s="50">
        <v>3</v>
      </c>
      <c r="D62" s="50">
        <v>100</v>
      </c>
      <c r="E62" s="51"/>
      <c r="F62" s="51" t="s">
        <v>257</v>
      </c>
      <c r="G62" s="50">
        <v>300</v>
      </c>
    </row>
    <row r="63" spans="1:7" ht="63.75">
      <c r="A63" s="52" t="s">
        <v>258</v>
      </c>
      <c r="B63" s="53"/>
      <c r="C63" s="54"/>
      <c r="D63" s="54"/>
      <c r="E63" s="52"/>
      <c r="F63" s="52" t="s">
        <v>259</v>
      </c>
      <c r="G63" s="55"/>
    </row>
    <row r="64" spans="1:7" ht="267.75">
      <c r="A64" s="11" t="s">
        <v>260</v>
      </c>
      <c r="B64" s="11" t="s">
        <v>261</v>
      </c>
      <c r="C64" s="13">
        <v>75</v>
      </c>
      <c r="D64" s="13">
        <v>36</v>
      </c>
      <c r="E64" s="11" t="s">
        <v>262</v>
      </c>
      <c r="F64" s="11" t="s">
        <v>259</v>
      </c>
      <c r="G64" s="14">
        <v>2735</v>
      </c>
    </row>
    <row r="65" spans="1:7" ht="89.25">
      <c r="A65" s="11" t="s">
        <v>263</v>
      </c>
      <c r="B65" s="11" t="s">
        <v>264</v>
      </c>
      <c r="C65" s="13">
        <v>1</v>
      </c>
      <c r="D65" s="13">
        <v>50</v>
      </c>
      <c r="E65" s="11" t="s">
        <v>276</v>
      </c>
      <c r="F65" s="11" t="s">
        <v>130</v>
      </c>
      <c r="G65" s="14">
        <v>50</v>
      </c>
    </row>
    <row r="66" spans="1:7" ht="38.25">
      <c r="A66" s="11" t="s">
        <v>277</v>
      </c>
      <c r="B66" s="44" t="s">
        <v>278</v>
      </c>
      <c r="C66" s="13">
        <v>1</v>
      </c>
      <c r="D66" s="13">
        <v>230</v>
      </c>
      <c r="E66" s="11" t="s">
        <v>279</v>
      </c>
      <c r="F66" s="11" t="s">
        <v>130</v>
      </c>
      <c r="G66" s="14">
        <v>230</v>
      </c>
    </row>
    <row r="67" spans="1:7" ht="178.5">
      <c r="A67" s="11" t="s">
        <v>280</v>
      </c>
      <c r="B67" s="11" t="s">
        <v>281</v>
      </c>
      <c r="C67" s="13">
        <v>21</v>
      </c>
      <c r="D67" s="13">
        <v>50</v>
      </c>
      <c r="E67" s="11" t="s">
        <v>282</v>
      </c>
      <c r="F67" s="11" t="s">
        <v>130</v>
      </c>
      <c r="G67" s="14">
        <v>1050</v>
      </c>
    </row>
    <row r="68" spans="1:7" ht="89.25">
      <c r="A68" s="11" t="s">
        <v>283</v>
      </c>
      <c r="B68" s="44" t="s">
        <v>284</v>
      </c>
      <c r="C68" s="13">
        <v>1</v>
      </c>
      <c r="D68" s="13">
        <v>60</v>
      </c>
      <c r="E68" s="11" t="s">
        <v>276</v>
      </c>
      <c r="F68" s="11" t="s">
        <v>130</v>
      </c>
      <c r="G68" s="14">
        <v>60</v>
      </c>
    </row>
    <row r="69" spans="1:7" ht="204">
      <c r="A69" s="11" t="s">
        <v>285</v>
      </c>
      <c r="B69" s="11" t="s">
        <v>286</v>
      </c>
      <c r="C69" s="13">
        <v>1</v>
      </c>
      <c r="D69" s="13">
        <v>400</v>
      </c>
      <c r="E69" s="11" t="s">
        <v>287</v>
      </c>
      <c r="F69" s="11" t="s">
        <v>288</v>
      </c>
      <c r="G69" s="14">
        <v>400</v>
      </c>
    </row>
    <row r="70" spans="1:7" ht="51">
      <c r="A70" s="11" t="s">
        <v>289</v>
      </c>
      <c r="B70" s="11" t="s">
        <v>290</v>
      </c>
      <c r="C70" s="13">
        <v>20</v>
      </c>
      <c r="D70" s="13">
        <v>1835</v>
      </c>
      <c r="E70" s="11" t="s">
        <v>240</v>
      </c>
      <c r="F70" s="11" t="s">
        <v>240</v>
      </c>
      <c r="G70" s="14">
        <v>1835</v>
      </c>
    </row>
    <row r="71" spans="1:7" ht="216.75">
      <c r="A71" s="11" t="s">
        <v>291</v>
      </c>
      <c r="B71" s="11" t="s">
        <v>292</v>
      </c>
      <c r="C71" s="13">
        <v>1</v>
      </c>
      <c r="D71" s="13">
        <v>1460</v>
      </c>
      <c r="E71" s="11" t="s">
        <v>293</v>
      </c>
      <c r="F71" s="11" t="s">
        <v>294</v>
      </c>
      <c r="G71" s="14">
        <v>1460</v>
      </c>
    </row>
    <row r="72" spans="1:7" ht="191.25">
      <c r="A72" s="11" t="s">
        <v>295</v>
      </c>
      <c r="B72" s="11" t="s">
        <v>296</v>
      </c>
      <c r="C72" s="13">
        <v>1</v>
      </c>
      <c r="D72" s="13">
        <v>2000</v>
      </c>
      <c r="E72" s="11" t="s">
        <v>297</v>
      </c>
      <c r="F72" s="11" t="s">
        <v>288</v>
      </c>
      <c r="G72" s="14">
        <v>2000</v>
      </c>
    </row>
    <row r="73" spans="1:7" ht="76.5">
      <c r="A73" s="11" t="s">
        <v>298</v>
      </c>
      <c r="B73" s="44" t="s">
        <v>299</v>
      </c>
      <c r="C73" s="13">
        <v>1</v>
      </c>
      <c r="D73" s="13">
        <v>262</v>
      </c>
      <c r="E73" s="17" t="s">
        <v>300</v>
      </c>
      <c r="F73" s="11" t="s">
        <v>288</v>
      </c>
      <c r="G73" s="14">
        <v>262</v>
      </c>
    </row>
    <row r="74" spans="1:7" ht="127.5">
      <c r="A74" s="11" t="s">
        <v>301</v>
      </c>
      <c r="B74" s="56" t="s">
        <v>302</v>
      </c>
      <c r="C74" s="13">
        <v>1</v>
      </c>
      <c r="D74" s="13">
        <v>300</v>
      </c>
      <c r="E74" s="11" t="s">
        <v>303</v>
      </c>
      <c r="F74" s="11" t="s">
        <v>288</v>
      </c>
      <c r="G74" s="14">
        <v>300</v>
      </c>
    </row>
    <row r="75" spans="1:7" ht="51">
      <c r="A75" s="11" t="s">
        <v>304</v>
      </c>
      <c r="B75" s="44" t="s">
        <v>305</v>
      </c>
      <c r="C75" s="13">
        <v>1</v>
      </c>
      <c r="D75" s="13">
        <v>300</v>
      </c>
      <c r="E75" s="11" t="s">
        <v>306</v>
      </c>
      <c r="F75" s="11" t="s">
        <v>288</v>
      </c>
      <c r="G75" s="14">
        <v>300</v>
      </c>
    </row>
    <row r="76" spans="1:7" ht="51">
      <c r="A76" s="11" t="s">
        <v>307</v>
      </c>
      <c r="B76" s="44" t="s">
        <v>308</v>
      </c>
      <c r="C76" s="13">
        <v>1</v>
      </c>
      <c r="D76" s="13">
        <v>160</v>
      </c>
      <c r="E76" s="11" t="s">
        <v>288</v>
      </c>
      <c r="F76" s="11" t="s">
        <v>288</v>
      </c>
      <c r="G76" s="14">
        <v>160</v>
      </c>
    </row>
    <row r="77" spans="1:7" ht="12.75">
      <c r="A77" s="27" t="s">
        <v>185</v>
      </c>
      <c r="B77" s="39"/>
      <c r="C77" s="39">
        <f>SUM(C64:C76)</f>
        <v>126</v>
      </c>
      <c r="D77" s="57">
        <f>SUM(D63:D76)</f>
        <v>7143</v>
      </c>
      <c r="E77" s="39"/>
      <c r="F77" s="39"/>
      <c r="G77" s="31">
        <f>SUM(G64:G76)</f>
        <v>10842</v>
      </c>
    </row>
    <row r="80" spans="1:7" ht="15">
      <c r="A80" s="474" t="s">
        <v>309</v>
      </c>
      <c r="B80" s="474"/>
      <c r="C80" s="58"/>
      <c r="D80" s="58"/>
      <c r="E80" s="59"/>
      <c r="F80" s="59"/>
      <c r="G80" s="58"/>
    </row>
    <row r="81" spans="1:7" ht="89.25">
      <c r="A81" s="11" t="s">
        <v>310</v>
      </c>
      <c r="B81" s="11" t="s">
        <v>311</v>
      </c>
      <c r="C81" s="13">
        <v>24</v>
      </c>
      <c r="D81" s="13">
        <v>33</v>
      </c>
      <c r="E81" s="11" t="s">
        <v>312</v>
      </c>
      <c r="F81" s="11" t="s">
        <v>240</v>
      </c>
      <c r="G81" s="14">
        <v>792</v>
      </c>
    </row>
    <row r="82" spans="1:7" ht="89.25">
      <c r="A82" s="11" t="s">
        <v>313</v>
      </c>
      <c r="B82" s="11" t="s">
        <v>314</v>
      </c>
      <c r="C82" s="13">
        <v>66</v>
      </c>
      <c r="D82" s="13">
        <v>2918</v>
      </c>
      <c r="E82" s="11" t="s">
        <v>240</v>
      </c>
      <c r="F82" s="11" t="s">
        <v>240</v>
      </c>
      <c r="G82" s="14">
        <v>2918</v>
      </c>
    </row>
    <row r="83" spans="1:7" ht="25.5">
      <c r="A83" s="11" t="s">
        <v>315</v>
      </c>
      <c r="B83" s="11" t="s">
        <v>316</v>
      </c>
      <c r="C83" s="13">
        <v>2</v>
      </c>
      <c r="D83" s="13">
        <v>3</v>
      </c>
      <c r="E83" s="11" t="s">
        <v>317</v>
      </c>
      <c r="F83" s="11" t="s">
        <v>240</v>
      </c>
      <c r="G83" s="14">
        <v>3</v>
      </c>
    </row>
    <row r="84" spans="1:7" ht="63.75">
      <c r="A84" s="11" t="s">
        <v>318</v>
      </c>
      <c r="B84" s="11" t="s">
        <v>319</v>
      </c>
      <c r="C84" s="13">
        <v>17</v>
      </c>
      <c r="D84" s="13">
        <v>335</v>
      </c>
      <c r="E84" s="11" t="s">
        <v>320</v>
      </c>
      <c r="F84" s="11" t="s">
        <v>240</v>
      </c>
      <c r="G84" s="14">
        <v>335</v>
      </c>
    </row>
    <row r="85" spans="1:7" ht="38.25">
      <c r="A85" s="11" t="s">
        <v>322</v>
      </c>
      <c r="B85" s="11" t="s">
        <v>323</v>
      </c>
      <c r="C85" s="13">
        <v>8</v>
      </c>
      <c r="D85" s="13">
        <v>149</v>
      </c>
      <c r="E85" s="11" t="s">
        <v>324</v>
      </c>
      <c r="F85" s="11"/>
      <c r="G85" s="14">
        <v>149</v>
      </c>
    </row>
    <row r="86" spans="1:7" ht="76.5">
      <c r="A86" s="11" t="s">
        <v>325</v>
      </c>
      <c r="B86" s="11" t="s">
        <v>326</v>
      </c>
      <c r="C86" s="13">
        <v>32</v>
      </c>
      <c r="D86" s="13">
        <v>9</v>
      </c>
      <c r="E86" s="11" t="s">
        <v>327</v>
      </c>
      <c r="F86" s="11" t="s">
        <v>240</v>
      </c>
      <c r="G86" s="14">
        <v>288</v>
      </c>
    </row>
    <row r="87" spans="1:7" ht="76.5">
      <c r="A87" s="11" t="s">
        <v>328</v>
      </c>
      <c r="B87" s="11" t="s">
        <v>329</v>
      </c>
      <c r="C87" s="13">
        <v>21</v>
      </c>
      <c r="D87" s="13">
        <v>11</v>
      </c>
      <c r="E87" s="11" t="s">
        <v>330</v>
      </c>
      <c r="F87" s="11" t="s">
        <v>240</v>
      </c>
      <c r="G87" s="14">
        <v>231</v>
      </c>
    </row>
    <row r="88" spans="1:7" ht="102">
      <c r="A88" s="11" t="s">
        <v>331</v>
      </c>
      <c r="B88" s="11" t="s">
        <v>332</v>
      </c>
      <c r="C88" s="13">
        <v>11</v>
      </c>
      <c r="D88" s="13">
        <v>11</v>
      </c>
      <c r="E88" s="11" t="s">
        <v>333</v>
      </c>
      <c r="F88" s="11" t="s">
        <v>334</v>
      </c>
      <c r="G88" s="14">
        <v>121</v>
      </c>
    </row>
    <row r="89" spans="1:7" ht="51">
      <c r="A89" s="11" t="s">
        <v>335</v>
      </c>
      <c r="B89" s="11" t="s">
        <v>336</v>
      </c>
      <c r="C89" s="13">
        <v>1</v>
      </c>
      <c r="D89" s="13">
        <v>150</v>
      </c>
      <c r="E89" s="11" t="s">
        <v>130</v>
      </c>
      <c r="F89" s="11" t="s">
        <v>240</v>
      </c>
      <c r="G89" s="14">
        <v>150</v>
      </c>
    </row>
    <row r="90" spans="1:7" ht="15">
      <c r="A90" s="60" t="s">
        <v>337</v>
      </c>
      <c r="B90" s="61" t="s">
        <v>338</v>
      </c>
      <c r="C90" s="62">
        <v>10</v>
      </c>
      <c r="D90" s="62">
        <v>10</v>
      </c>
      <c r="E90" s="17" t="s">
        <v>339</v>
      </c>
      <c r="F90" s="17" t="s">
        <v>340</v>
      </c>
      <c r="G90" s="63">
        <v>100</v>
      </c>
    </row>
    <row r="91" spans="1:7" ht="76.5">
      <c r="A91" s="11" t="s">
        <v>341</v>
      </c>
      <c r="B91" s="11" t="s">
        <v>342</v>
      </c>
      <c r="C91" s="13">
        <v>32</v>
      </c>
      <c r="D91" s="13">
        <v>11</v>
      </c>
      <c r="E91" s="11" t="s">
        <v>343</v>
      </c>
      <c r="F91" s="11" t="s">
        <v>240</v>
      </c>
      <c r="G91" s="14">
        <v>352</v>
      </c>
    </row>
    <row r="92" spans="1:7" ht="63.75">
      <c r="A92" s="11" t="s">
        <v>344</v>
      </c>
      <c r="B92" s="11" t="s">
        <v>345</v>
      </c>
      <c r="C92" s="13">
        <v>11</v>
      </c>
      <c r="D92" s="13">
        <v>9</v>
      </c>
      <c r="E92" s="11" t="s">
        <v>346</v>
      </c>
      <c r="F92" s="11" t="s">
        <v>334</v>
      </c>
      <c r="G92" s="14">
        <v>99</v>
      </c>
    </row>
    <row r="93" spans="1:7" ht="89.25">
      <c r="A93" s="11" t="s">
        <v>347</v>
      </c>
      <c r="B93" s="11" t="s">
        <v>348</v>
      </c>
      <c r="C93" s="13">
        <v>32</v>
      </c>
      <c r="D93" s="13">
        <v>11</v>
      </c>
      <c r="E93" s="11" t="s">
        <v>240</v>
      </c>
      <c r="F93" s="11" t="s">
        <v>240</v>
      </c>
      <c r="G93" s="14">
        <v>352</v>
      </c>
    </row>
    <row r="94" spans="1:7" ht="89.25">
      <c r="A94" s="11" t="s">
        <v>349</v>
      </c>
      <c r="B94" s="11" t="s">
        <v>350</v>
      </c>
      <c r="C94" s="13">
        <v>30</v>
      </c>
      <c r="D94" s="13">
        <v>11</v>
      </c>
      <c r="E94" s="11" t="s">
        <v>351</v>
      </c>
      <c r="F94" s="11" t="s">
        <v>240</v>
      </c>
      <c r="G94" s="14">
        <v>330</v>
      </c>
    </row>
    <row r="95" spans="1:7" ht="89.25">
      <c r="A95" s="11" t="s">
        <v>360</v>
      </c>
      <c r="B95" s="11" t="s">
        <v>361</v>
      </c>
      <c r="C95" s="13">
        <v>2</v>
      </c>
      <c r="D95" s="13">
        <v>15</v>
      </c>
      <c r="E95" s="11" t="s">
        <v>362</v>
      </c>
      <c r="F95" s="11" t="s">
        <v>240</v>
      </c>
      <c r="G95" s="14">
        <v>30</v>
      </c>
    </row>
    <row r="96" spans="1:7" ht="76.5">
      <c r="A96" s="11" t="s">
        <v>363</v>
      </c>
      <c r="B96" s="11" t="s">
        <v>364</v>
      </c>
      <c r="C96" s="13">
        <v>30</v>
      </c>
      <c r="D96" s="13">
        <v>10</v>
      </c>
      <c r="E96" s="11" t="s">
        <v>365</v>
      </c>
      <c r="F96" s="11" t="s">
        <v>240</v>
      </c>
      <c r="G96" s="14">
        <v>300</v>
      </c>
    </row>
    <row r="97" spans="1:7" ht="89.25">
      <c r="A97" s="11" t="s">
        <v>366</v>
      </c>
      <c r="B97" s="11" t="s">
        <v>367</v>
      </c>
      <c r="C97" s="13">
        <v>15</v>
      </c>
      <c r="D97" s="13">
        <v>8</v>
      </c>
      <c r="E97" s="11" t="s">
        <v>343</v>
      </c>
      <c r="F97" s="11" t="s">
        <v>240</v>
      </c>
      <c r="G97" s="14">
        <v>120</v>
      </c>
    </row>
    <row r="98" spans="1:7" ht="76.5">
      <c r="A98" s="11" t="s">
        <v>368</v>
      </c>
      <c r="B98" s="11" t="s">
        <v>224</v>
      </c>
      <c r="C98" s="13">
        <v>8</v>
      </c>
      <c r="D98" s="13">
        <v>16</v>
      </c>
      <c r="E98" s="11" t="s">
        <v>369</v>
      </c>
      <c r="F98" s="11" t="s">
        <v>155</v>
      </c>
      <c r="G98" s="14">
        <v>128</v>
      </c>
    </row>
    <row r="99" spans="1:7" ht="89.25">
      <c r="A99" s="11" t="s">
        <v>370</v>
      </c>
      <c r="B99" s="11" t="s">
        <v>224</v>
      </c>
      <c r="C99" s="13">
        <v>8</v>
      </c>
      <c r="D99" s="13">
        <v>16</v>
      </c>
      <c r="E99" s="11" t="s">
        <v>371</v>
      </c>
      <c r="F99" s="11" t="s">
        <v>155</v>
      </c>
      <c r="G99" s="14">
        <v>128</v>
      </c>
    </row>
    <row r="100" spans="1:7" ht="51">
      <c r="A100" s="11" t="s">
        <v>372</v>
      </c>
      <c r="B100" s="11" t="s">
        <v>224</v>
      </c>
      <c r="C100" s="13">
        <v>8</v>
      </c>
      <c r="D100" s="13">
        <v>16</v>
      </c>
      <c r="E100" s="11" t="s">
        <v>369</v>
      </c>
      <c r="F100" s="11" t="s">
        <v>155</v>
      </c>
      <c r="G100" s="14">
        <v>128</v>
      </c>
    </row>
    <row r="101" spans="1:7" ht="51">
      <c r="A101" s="11" t="s">
        <v>373</v>
      </c>
      <c r="B101" s="11"/>
      <c r="C101" s="13">
        <v>10</v>
      </c>
      <c r="D101" s="13"/>
      <c r="E101" s="11" t="s">
        <v>374</v>
      </c>
      <c r="F101" s="11" t="s">
        <v>161</v>
      </c>
      <c r="G101" s="14"/>
    </row>
    <row r="102" spans="1:7" ht="51">
      <c r="A102" s="64" t="s">
        <v>375</v>
      </c>
      <c r="B102" s="64" t="s">
        <v>376</v>
      </c>
      <c r="C102" s="65">
        <f>SUM(C81:C101)</f>
        <v>378</v>
      </c>
      <c r="D102" s="65"/>
      <c r="E102" s="64" t="s">
        <v>240</v>
      </c>
      <c r="F102" s="64" t="s">
        <v>240</v>
      </c>
      <c r="G102" s="66"/>
    </row>
    <row r="103" spans="1:7" ht="12.75">
      <c r="A103" s="27" t="s">
        <v>185</v>
      </c>
      <c r="B103" s="39"/>
      <c r="C103" s="39">
        <f>C102</f>
        <v>378</v>
      </c>
      <c r="D103" s="57">
        <f>SUM(D81:D102)</f>
        <v>3752</v>
      </c>
      <c r="E103" s="39"/>
      <c r="F103" s="39"/>
      <c r="G103" s="31">
        <f>SUM(G81:G102)</f>
        <v>7054</v>
      </c>
    </row>
    <row r="105" spans="1:7" ht="15">
      <c r="A105" s="67" t="s">
        <v>377</v>
      </c>
      <c r="B105" s="59"/>
      <c r="C105" s="58"/>
      <c r="D105" s="58"/>
      <c r="E105" s="59"/>
      <c r="F105" s="59"/>
      <c r="G105" s="58"/>
    </row>
    <row r="106" spans="1:7" ht="63.75">
      <c r="A106" s="11" t="s">
        <v>378</v>
      </c>
      <c r="B106" s="11" t="s">
        <v>379</v>
      </c>
      <c r="C106" s="13">
        <v>30</v>
      </c>
      <c r="D106" s="13">
        <v>10</v>
      </c>
      <c r="E106" s="11" t="s">
        <v>380</v>
      </c>
      <c r="F106" s="11" t="s">
        <v>288</v>
      </c>
      <c r="G106" s="14">
        <v>300</v>
      </c>
    </row>
    <row r="107" spans="1:7" ht="63.75">
      <c r="A107" s="11" t="s">
        <v>381</v>
      </c>
      <c r="B107" s="11" t="s">
        <v>224</v>
      </c>
      <c r="C107" s="13">
        <v>18</v>
      </c>
      <c r="D107" s="13">
        <v>13</v>
      </c>
      <c r="E107" s="11" t="s">
        <v>382</v>
      </c>
      <c r="F107" s="11" t="s">
        <v>288</v>
      </c>
      <c r="G107" s="14">
        <v>234</v>
      </c>
    </row>
    <row r="108" spans="1:7" ht="51">
      <c r="A108" s="11" t="s">
        <v>383</v>
      </c>
      <c r="B108" s="11" t="s">
        <v>384</v>
      </c>
      <c r="C108" s="13">
        <v>36</v>
      </c>
      <c r="D108" s="13">
        <v>12</v>
      </c>
      <c r="E108" s="11" t="s">
        <v>215</v>
      </c>
      <c r="F108" s="11" t="s">
        <v>130</v>
      </c>
      <c r="G108" s="14">
        <v>432</v>
      </c>
    </row>
    <row r="109" spans="1:7" ht="63.75">
      <c r="A109" s="11" t="s">
        <v>385</v>
      </c>
      <c r="B109" s="11" t="s">
        <v>224</v>
      </c>
      <c r="C109" s="13">
        <v>36</v>
      </c>
      <c r="D109" s="13">
        <v>12</v>
      </c>
      <c r="E109" s="11" t="s">
        <v>215</v>
      </c>
      <c r="F109" s="11" t="s">
        <v>130</v>
      </c>
      <c r="G109" s="14"/>
    </row>
    <row r="110" spans="1:7" ht="63.75">
      <c r="A110" s="64" t="s">
        <v>386</v>
      </c>
      <c r="B110" s="64" t="s">
        <v>387</v>
      </c>
      <c r="C110" s="68"/>
      <c r="D110" s="68"/>
      <c r="E110" s="69" t="s">
        <v>388</v>
      </c>
      <c r="F110" s="68" t="s">
        <v>288</v>
      </c>
      <c r="G110" s="68"/>
    </row>
    <row r="111" spans="1:7" ht="63.75">
      <c r="A111" s="11" t="s">
        <v>389</v>
      </c>
      <c r="B111" s="11" t="s">
        <v>390</v>
      </c>
      <c r="C111" s="13">
        <v>15</v>
      </c>
      <c r="D111" s="13">
        <v>30</v>
      </c>
      <c r="E111" s="11" t="s">
        <v>391</v>
      </c>
      <c r="F111" s="11" t="s">
        <v>288</v>
      </c>
      <c r="G111" s="14">
        <v>450</v>
      </c>
    </row>
    <row r="112" spans="1:7" ht="63.75">
      <c r="A112" s="11" t="s">
        <v>392</v>
      </c>
      <c r="B112" s="11" t="s">
        <v>224</v>
      </c>
      <c r="C112" s="13">
        <v>7</v>
      </c>
      <c r="D112" s="13">
        <v>13</v>
      </c>
      <c r="E112" s="11" t="s">
        <v>393</v>
      </c>
      <c r="F112" s="11" t="s">
        <v>288</v>
      </c>
      <c r="G112" s="14">
        <v>91</v>
      </c>
    </row>
    <row r="113" spans="1:7" ht="38.25">
      <c r="A113" s="11" t="s">
        <v>394</v>
      </c>
      <c r="B113" s="11" t="s">
        <v>395</v>
      </c>
      <c r="C113" s="13">
        <v>9</v>
      </c>
      <c r="D113" s="13">
        <v>15</v>
      </c>
      <c r="E113" s="11" t="s">
        <v>396</v>
      </c>
      <c r="F113" s="11" t="s">
        <v>288</v>
      </c>
      <c r="G113" s="14">
        <v>135</v>
      </c>
    </row>
    <row r="114" spans="1:7" ht="63.75">
      <c r="A114" s="11" t="s">
        <v>397</v>
      </c>
      <c r="B114" s="11" t="s">
        <v>398</v>
      </c>
      <c r="C114" s="13">
        <v>5</v>
      </c>
      <c r="D114" s="13">
        <v>22</v>
      </c>
      <c r="E114" s="11" t="s">
        <v>399</v>
      </c>
      <c r="F114" s="11" t="s">
        <v>288</v>
      </c>
      <c r="G114" s="14">
        <v>110</v>
      </c>
    </row>
    <row r="115" spans="1:7" ht="38.25">
      <c r="A115" s="11" t="s">
        <v>400</v>
      </c>
      <c r="B115" s="11" t="s">
        <v>387</v>
      </c>
      <c r="C115" s="13">
        <v>9</v>
      </c>
      <c r="D115" s="13">
        <v>12</v>
      </c>
      <c r="E115" s="11" t="s">
        <v>401</v>
      </c>
      <c r="F115" s="11" t="s">
        <v>288</v>
      </c>
      <c r="G115" s="14">
        <v>108</v>
      </c>
    </row>
    <row r="116" spans="1:7" ht="25.5">
      <c r="A116" s="11" t="s">
        <v>402</v>
      </c>
      <c r="B116" s="11" t="s">
        <v>403</v>
      </c>
      <c r="C116" s="13">
        <v>7</v>
      </c>
      <c r="D116" s="13">
        <v>7</v>
      </c>
      <c r="E116" s="11" t="s">
        <v>288</v>
      </c>
      <c r="F116" s="11" t="s">
        <v>288</v>
      </c>
      <c r="G116" s="14">
        <v>49</v>
      </c>
    </row>
    <row r="117" spans="1:7" ht="38.25">
      <c r="A117" s="11" t="s">
        <v>404</v>
      </c>
      <c r="B117" s="11" t="s">
        <v>405</v>
      </c>
      <c r="C117" s="13">
        <v>28</v>
      </c>
      <c r="D117" s="13">
        <v>10</v>
      </c>
      <c r="E117" s="11" t="s">
        <v>406</v>
      </c>
      <c r="F117" s="11" t="s">
        <v>288</v>
      </c>
      <c r="G117" s="14">
        <v>280</v>
      </c>
    </row>
    <row r="118" spans="1:7" ht="76.5">
      <c r="A118" s="11" t="s">
        <v>407</v>
      </c>
      <c r="B118" s="11" t="s">
        <v>408</v>
      </c>
      <c r="C118" s="13">
        <v>1</v>
      </c>
      <c r="D118" s="13">
        <v>120</v>
      </c>
      <c r="E118" s="11" t="s">
        <v>409</v>
      </c>
      <c r="F118" s="11" t="s">
        <v>288</v>
      </c>
      <c r="G118" s="14">
        <v>120</v>
      </c>
    </row>
    <row r="119" spans="1:7" ht="12.75">
      <c r="A119" s="35" t="s">
        <v>185</v>
      </c>
      <c r="B119" s="35"/>
      <c r="C119" s="9">
        <f>SUM(C106:C118)</f>
        <v>201</v>
      </c>
      <c r="D119" s="9">
        <f>SUM(D108:D118)</f>
        <v>253</v>
      </c>
      <c r="E119" s="7"/>
      <c r="F119" s="7"/>
      <c r="G119" s="36">
        <f>SUM(G108:G118)</f>
        <v>1775</v>
      </c>
    </row>
    <row r="121" spans="1:7" ht="15">
      <c r="A121" s="67" t="s">
        <v>410</v>
      </c>
      <c r="B121" s="59"/>
      <c r="C121" s="58"/>
      <c r="D121" s="58"/>
      <c r="E121" s="59"/>
      <c r="F121" s="59"/>
      <c r="G121" s="58"/>
    </row>
    <row r="122" spans="1:7" ht="63.75">
      <c r="A122" s="11" t="s">
        <v>411</v>
      </c>
      <c r="B122" s="11" t="s">
        <v>412</v>
      </c>
      <c r="C122" s="13">
        <v>24</v>
      </c>
      <c r="D122" s="13">
        <v>14</v>
      </c>
      <c r="E122" s="11" t="s">
        <v>413</v>
      </c>
      <c r="F122" s="11" t="s">
        <v>130</v>
      </c>
      <c r="G122" s="14">
        <v>336</v>
      </c>
    </row>
    <row r="123" spans="1:7" ht="89.25">
      <c r="A123" s="11" t="s">
        <v>414</v>
      </c>
      <c r="B123" s="11" t="s">
        <v>415</v>
      </c>
      <c r="C123" s="13">
        <v>24</v>
      </c>
      <c r="D123" s="13">
        <v>14</v>
      </c>
      <c r="E123" s="11" t="s">
        <v>416</v>
      </c>
      <c r="F123" s="11" t="s">
        <v>130</v>
      </c>
      <c r="G123" s="14">
        <v>336</v>
      </c>
    </row>
    <row r="124" spans="1:7" ht="51">
      <c r="A124" s="11" t="s">
        <v>417</v>
      </c>
      <c r="B124" s="11" t="s">
        <v>418</v>
      </c>
      <c r="C124" s="13">
        <v>72</v>
      </c>
      <c r="D124" s="13">
        <v>14</v>
      </c>
      <c r="E124" s="11" t="s">
        <v>419</v>
      </c>
      <c r="F124" s="11" t="s">
        <v>130</v>
      </c>
      <c r="G124" s="14">
        <v>1008</v>
      </c>
    </row>
    <row r="125" spans="1:7" ht="51">
      <c r="A125" s="11" t="s">
        <v>420</v>
      </c>
      <c r="B125" s="11" t="s">
        <v>421</v>
      </c>
      <c r="C125" s="13">
        <v>60</v>
      </c>
      <c r="D125" s="13">
        <v>14</v>
      </c>
      <c r="E125" s="11" t="s">
        <v>419</v>
      </c>
      <c r="F125" s="11" t="s">
        <v>288</v>
      </c>
      <c r="G125" s="14">
        <v>840</v>
      </c>
    </row>
    <row r="126" spans="1:7" ht="25.5">
      <c r="A126" s="11" t="s">
        <v>422</v>
      </c>
      <c r="B126" s="11" t="s">
        <v>423</v>
      </c>
      <c r="C126" s="13">
        <v>5</v>
      </c>
      <c r="D126" s="13">
        <v>725</v>
      </c>
      <c r="E126" s="11" t="s">
        <v>424</v>
      </c>
      <c r="F126" s="11" t="s">
        <v>288</v>
      </c>
      <c r="G126" s="14">
        <v>725</v>
      </c>
    </row>
    <row r="127" spans="1:7" ht="25.5">
      <c r="A127" s="11" t="s">
        <v>425</v>
      </c>
      <c r="B127" s="11" t="s">
        <v>426</v>
      </c>
      <c r="C127" s="13">
        <v>30</v>
      </c>
      <c r="D127" s="13">
        <v>15</v>
      </c>
      <c r="E127" s="11" t="s">
        <v>427</v>
      </c>
      <c r="F127" s="11" t="s">
        <v>288</v>
      </c>
      <c r="G127" s="14">
        <v>450</v>
      </c>
    </row>
    <row r="128" spans="1:7" ht="38.25">
      <c r="A128" s="11" t="s">
        <v>428</v>
      </c>
      <c r="B128" s="11" t="s">
        <v>429</v>
      </c>
      <c r="C128" s="13">
        <v>90</v>
      </c>
      <c r="D128" s="13">
        <v>14</v>
      </c>
      <c r="E128" s="11" t="s">
        <v>430</v>
      </c>
      <c r="F128" s="11" t="s">
        <v>288</v>
      </c>
      <c r="G128" s="14">
        <v>1260</v>
      </c>
    </row>
    <row r="129" spans="1:7" ht="89.25">
      <c r="A129" s="11" t="s">
        <v>431</v>
      </c>
      <c r="B129" s="11" t="s">
        <v>432</v>
      </c>
      <c r="C129" s="13">
        <v>6</v>
      </c>
      <c r="D129" s="13">
        <v>798</v>
      </c>
      <c r="E129" s="11" t="s">
        <v>430</v>
      </c>
      <c r="F129" s="11" t="s">
        <v>288</v>
      </c>
      <c r="G129" s="14">
        <v>798</v>
      </c>
    </row>
    <row r="130" spans="1:7" ht="153">
      <c r="A130" s="11" t="s">
        <v>433</v>
      </c>
      <c r="B130" s="11" t="s">
        <v>486</v>
      </c>
      <c r="C130" s="13">
        <v>42</v>
      </c>
      <c r="D130" s="13">
        <v>188</v>
      </c>
      <c r="E130" s="11" t="s">
        <v>487</v>
      </c>
      <c r="F130" s="11" t="s">
        <v>130</v>
      </c>
      <c r="G130" s="14">
        <v>1128</v>
      </c>
    </row>
    <row r="131" spans="1:7" ht="12.75">
      <c r="A131" s="70" t="s">
        <v>185</v>
      </c>
      <c r="B131" s="35"/>
      <c r="C131" s="71">
        <f>SUM(C122:C130)</f>
        <v>353</v>
      </c>
      <c r="D131" s="71">
        <f>SUM(D122:D130)</f>
        <v>1796</v>
      </c>
      <c r="E131" s="72"/>
      <c r="F131" s="72"/>
      <c r="G131" s="73">
        <f>SUM(G122:G130)</f>
        <v>6881</v>
      </c>
    </row>
    <row r="133" spans="1:2" ht="15">
      <c r="A133" s="474" t="s">
        <v>488</v>
      </c>
      <c r="B133" s="474"/>
    </row>
    <row r="134" spans="1:7" ht="25.5">
      <c r="A134" s="11" t="s">
        <v>489</v>
      </c>
      <c r="B134" s="11" t="s">
        <v>490</v>
      </c>
      <c r="C134" s="13">
        <v>235</v>
      </c>
      <c r="D134" s="13">
        <v>150</v>
      </c>
      <c r="E134" s="11" t="s">
        <v>491</v>
      </c>
      <c r="F134" s="11" t="s">
        <v>155</v>
      </c>
      <c r="G134" s="14">
        <v>5400</v>
      </c>
    </row>
    <row r="135" spans="1:7" ht="25.5">
      <c r="A135" s="11" t="s">
        <v>492</v>
      </c>
      <c r="B135" s="11" t="s">
        <v>493</v>
      </c>
      <c r="C135" s="13">
        <v>144</v>
      </c>
      <c r="D135" s="13">
        <v>40</v>
      </c>
      <c r="E135" s="11" t="s">
        <v>494</v>
      </c>
      <c r="F135" s="11" t="s">
        <v>155</v>
      </c>
      <c r="G135" s="14">
        <v>1440</v>
      </c>
    </row>
    <row r="136" spans="1:7" ht="25.5">
      <c r="A136" s="11" t="s">
        <v>495</v>
      </c>
      <c r="B136" s="11" t="s">
        <v>496</v>
      </c>
      <c r="C136" s="13">
        <v>216</v>
      </c>
      <c r="D136" s="13">
        <v>180</v>
      </c>
      <c r="E136" s="11" t="s">
        <v>497</v>
      </c>
      <c r="F136" s="11" t="s">
        <v>155</v>
      </c>
      <c r="G136" s="14">
        <v>5400</v>
      </c>
    </row>
    <row r="137" spans="1:7" ht="12.75">
      <c r="A137" s="35" t="s">
        <v>185</v>
      </c>
      <c r="B137" s="35"/>
      <c r="C137" s="9">
        <f>SUM(C134:C136)</f>
        <v>595</v>
      </c>
      <c r="D137" s="9">
        <f>SUM(D134:D136)</f>
        <v>370</v>
      </c>
      <c r="E137" s="7"/>
      <c r="F137" s="7"/>
      <c r="G137" s="36">
        <f>SUM(G134:G136)</f>
        <v>12240</v>
      </c>
    </row>
    <row r="139" spans="1:7" ht="15">
      <c r="A139" s="67" t="s">
        <v>498</v>
      </c>
      <c r="B139" s="47"/>
      <c r="C139" s="46"/>
      <c r="D139" s="46"/>
      <c r="E139" s="47"/>
      <c r="F139" s="47"/>
      <c r="G139" s="46"/>
    </row>
    <row r="140" spans="1:7" ht="25.5">
      <c r="A140" s="11" t="s">
        <v>499</v>
      </c>
      <c r="B140" s="11" t="s">
        <v>500</v>
      </c>
      <c r="C140" s="13">
        <v>40</v>
      </c>
      <c r="D140" s="13">
        <v>30</v>
      </c>
      <c r="E140" s="11" t="s">
        <v>501</v>
      </c>
      <c r="F140" s="11" t="s">
        <v>155</v>
      </c>
      <c r="G140" s="14">
        <v>1200</v>
      </c>
    </row>
    <row r="141" spans="1:7" ht="25.5">
      <c r="A141" s="11" t="s">
        <v>502</v>
      </c>
      <c r="B141" s="11" t="s">
        <v>500</v>
      </c>
      <c r="C141" s="13">
        <v>40</v>
      </c>
      <c r="D141" s="13">
        <v>15</v>
      </c>
      <c r="E141" s="11" t="s">
        <v>501</v>
      </c>
      <c r="F141" s="11" t="s">
        <v>155</v>
      </c>
      <c r="G141" s="14">
        <v>600</v>
      </c>
    </row>
    <row r="142" spans="1:7" ht="25.5">
      <c r="A142" s="11" t="s">
        <v>503</v>
      </c>
      <c r="B142" s="11" t="s">
        <v>504</v>
      </c>
      <c r="C142" s="13">
        <v>36</v>
      </c>
      <c r="D142" s="13">
        <v>70</v>
      </c>
      <c r="E142" s="11" t="s">
        <v>505</v>
      </c>
      <c r="F142" s="11" t="s">
        <v>155</v>
      </c>
      <c r="G142" s="14">
        <v>2520</v>
      </c>
    </row>
    <row r="143" spans="1:7" ht="25.5">
      <c r="A143" s="11" t="s">
        <v>506</v>
      </c>
      <c r="B143" s="11" t="s">
        <v>504</v>
      </c>
      <c r="C143" s="13">
        <v>72</v>
      </c>
      <c r="D143" s="13">
        <v>70</v>
      </c>
      <c r="E143" s="11" t="s">
        <v>507</v>
      </c>
      <c r="F143" s="11" t="s">
        <v>155</v>
      </c>
      <c r="G143" s="14">
        <v>5040</v>
      </c>
    </row>
    <row r="144" spans="1:7" ht="25.5">
      <c r="A144" s="11" t="s">
        <v>508</v>
      </c>
      <c r="B144" s="11" t="s">
        <v>509</v>
      </c>
      <c r="C144" s="13">
        <v>100</v>
      </c>
      <c r="D144" s="13">
        <v>300</v>
      </c>
      <c r="E144" s="11" t="s">
        <v>510</v>
      </c>
      <c r="F144" s="11" t="s">
        <v>155</v>
      </c>
      <c r="G144" s="14">
        <v>3000</v>
      </c>
    </row>
    <row r="145" spans="1:7" ht="25.5">
      <c r="A145" s="11" t="s">
        <v>511</v>
      </c>
      <c r="B145" s="11" t="s">
        <v>509</v>
      </c>
      <c r="C145" s="13">
        <v>60</v>
      </c>
      <c r="D145" s="13">
        <v>80</v>
      </c>
      <c r="E145" s="11" t="s">
        <v>512</v>
      </c>
      <c r="F145" s="11" t="s">
        <v>155</v>
      </c>
      <c r="G145" s="14">
        <v>4800</v>
      </c>
    </row>
    <row r="146" spans="1:7" ht="25.5">
      <c r="A146" s="11" t="s">
        <v>513</v>
      </c>
      <c r="B146" s="11" t="s">
        <v>509</v>
      </c>
      <c r="C146" s="13">
        <v>40</v>
      </c>
      <c r="D146" s="13">
        <v>40</v>
      </c>
      <c r="E146" s="11" t="s">
        <v>517</v>
      </c>
      <c r="F146" s="11" t="s">
        <v>155</v>
      </c>
      <c r="G146" s="14">
        <v>1600</v>
      </c>
    </row>
    <row r="147" spans="1:7" ht="25.5">
      <c r="A147" s="11" t="s">
        <v>518</v>
      </c>
      <c r="B147" s="11" t="s">
        <v>509</v>
      </c>
      <c r="C147" s="13">
        <v>40</v>
      </c>
      <c r="D147" s="13">
        <v>40</v>
      </c>
      <c r="E147" s="11" t="s">
        <v>519</v>
      </c>
      <c r="F147" s="11" t="s">
        <v>155</v>
      </c>
      <c r="G147" s="14">
        <v>1600</v>
      </c>
    </row>
    <row r="148" spans="1:7" ht="12.75">
      <c r="A148" s="74" t="s">
        <v>185</v>
      </c>
      <c r="B148" s="74"/>
      <c r="C148" s="75">
        <f>SUM(C140:C147)</f>
        <v>428</v>
      </c>
      <c r="D148" s="75">
        <f>SUM(D140:D147)</f>
        <v>645</v>
      </c>
      <c r="E148" s="76"/>
      <c r="F148" s="76"/>
      <c r="G148" s="77">
        <f>SUM(G140:G147)</f>
        <v>20360</v>
      </c>
    </row>
    <row r="149" spans="1:7" ht="12.75">
      <c r="A149" s="78"/>
      <c r="B149" s="78"/>
      <c r="C149" s="79"/>
      <c r="D149" s="79"/>
      <c r="E149" s="80"/>
      <c r="F149" s="80"/>
      <c r="G149" s="81"/>
    </row>
    <row r="150" ht="15">
      <c r="A150" s="67" t="s">
        <v>520</v>
      </c>
    </row>
    <row r="151" spans="1:7" ht="25.5">
      <c r="A151" s="11" t="s">
        <v>521</v>
      </c>
      <c r="B151" s="11" t="s">
        <v>522</v>
      </c>
      <c r="C151" s="13">
        <v>100</v>
      </c>
      <c r="D151" s="13">
        <v>45</v>
      </c>
      <c r="E151" s="21" t="s">
        <v>523</v>
      </c>
      <c r="F151" s="11" t="s">
        <v>155</v>
      </c>
      <c r="G151" s="14">
        <v>1800</v>
      </c>
    </row>
    <row r="152" spans="1:7" ht="38.25">
      <c r="A152" s="11" t="s">
        <v>524</v>
      </c>
      <c r="B152" s="11" t="s">
        <v>525</v>
      </c>
      <c r="C152" s="13" t="s">
        <v>526</v>
      </c>
      <c r="D152" s="13">
        <v>20</v>
      </c>
      <c r="E152" s="11" t="s">
        <v>523</v>
      </c>
      <c r="F152" s="11" t="s">
        <v>155</v>
      </c>
      <c r="G152" s="14">
        <v>120</v>
      </c>
    </row>
    <row r="153" spans="1:7" ht="38.25">
      <c r="A153" s="11" t="s">
        <v>527</v>
      </c>
      <c r="B153" s="11"/>
      <c r="C153" s="13">
        <v>4</v>
      </c>
      <c r="D153" s="13">
        <v>120</v>
      </c>
      <c r="E153" s="11"/>
      <c r="F153" s="11" t="s">
        <v>528</v>
      </c>
      <c r="G153" s="14">
        <v>480</v>
      </c>
    </row>
    <row r="154" spans="1:7" ht="51">
      <c r="A154" s="11" t="s">
        <v>529</v>
      </c>
      <c r="B154" s="11" t="s">
        <v>224</v>
      </c>
      <c r="C154" s="13">
        <v>12</v>
      </c>
      <c r="D154" s="13">
        <v>10</v>
      </c>
      <c r="E154" s="11" t="s">
        <v>523</v>
      </c>
      <c r="F154" s="11" t="s">
        <v>155</v>
      </c>
      <c r="G154" s="14">
        <v>120</v>
      </c>
    </row>
    <row r="155" spans="1:7" ht="12.75">
      <c r="A155" s="82" t="s">
        <v>530</v>
      </c>
      <c r="B155" s="82"/>
      <c r="C155" s="82">
        <f>SUM(C151,C153,C154+6)</f>
        <v>122</v>
      </c>
      <c r="D155" s="83">
        <f>SUM(D151:D154)</f>
        <v>195</v>
      </c>
      <c r="E155" s="82"/>
      <c r="F155" s="82"/>
      <c r="G155" s="83">
        <f>SUM(G151:G154)</f>
        <v>2520</v>
      </c>
    </row>
    <row r="157" ht="15">
      <c r="A157" s="67" t="s">
        <v>531</v>
      </c>
    </row>
    <row r="158" spans="1:7" ht="127.5">
      <c r="A158" s="11" t="s">
        <v>532</v>
      </c>
      <c r="B158" s="11" t="s">
        <v>412</v>
      </c>
      <c r="C158" s="13">
        <v>0</v>
      </c>
      <c r="D158" s="13">
        <v>0</v>
      </c>
      <c r="E158" s="11" t="s">
        <v>533</v>
      </c>
      <c r="F158" s="11" t="s">
        <v>130</v>
      </c>
      <c r="G158" s="14">
        <v>0</v>
      </c>
    </row>
    <row r="159" spans="1:7" ht="51">
      <c r="A159" s="11" t="s">
        <v>534</v>
      </c>
      <c r="B159" s="17" t="s">
        <v>535</v>
      </c>
      <c r="C159" s="13">
        <v>30</v>
      </c>
      <c r="D159" s="13">
        <v>10</v>
      </c>
      <c r="E159" s="11" t="s">
        <v>536</v>
      </c>
      <c r="F159" s="11" t="s">
        <v>155</v>
      </c>
      <c r="G159" s="14">
        <v>300</v>
      </c>
    </row>
    <row r="160" spans="1:7" ht="38.25">
      <c r="A160" s="64" t="s">
        <v>537</v>
      </c>
      <c r="B160" s="68"/>
      <c r="C160" s="65"/>
      <c r="D160" s="65"/>
      <c r="E160" s="64"/>
      <c r="F160" s="64" t="s">
        <v>161</v>
      </c>
      <c r="G160" s="66"/>
    </row>
    <row r="161" spans="1:7" ht="38.25">
      <c r="A161" s="11" t="s">
        <v>404</v>
      </c>
      <c r="B161" s="11" t="s">
        <v>405</v>
      </c>
      <c r="C161" s="13">
        <v>28</v>
      </c>
      <c r="D161" s="13">
        <v>10</v>
      </c>
      <c r="E161" s="11" t="s">
        <v>406</v>
      </c>
      <c r="F161" s="11" t="s">
        <v>288</v>
      </c>
      <c r="G161" s="14">
        <v>280</v>
      </c>
    </row>
    <row r="162" spans="1:7" ht="76.5">
      <c r="A162" s="11" t="s">
        <v>538</v>
      </c>
      <c r="B162" s="11" t="s">
        <v>224</v>
      </c>
      <c r="C162" s="13">
        <v>8</v>
      </c>
      <c r="D162" s="13">
        <v>16</v>
      </c>
      <c r="E162" s="11" t="s">
        <v>371</v>
      </c>
      <c r="F162" s="11" t="s">
        <v>155</v>
      </c>
      <c r="G162" s="14">
        <v>128</v>
      </c>
    </row>
    <row r="163" spans="1:7" ht="76.5">
      <c r="A163" s="11" t="s">
        <v>538</v>
      </c>
      <c r="B163" s="11" t="s">
        <v>224</v>
      </c>
      <c r="C163" s="13">
        <v>8</v>
      </c>
      <c r="D163" s="13">
        <v>16</v>
      </c>
      <c r="E163" s="11" t="s">
        <v>539</v>
      </c>
      <c r="F163" s="11" t="s">
        <v>155</v>
      </c>
      <c r="G163" s="14">
        <v>128</v>
      </c>
    </row>
    <row r="164" spans="1:7" ht="63.75">
      <c r="A164" s="11" t="s">
        <v>540</v>
      </c>
      <c r="B164" s="11" t="s">
        <v>224</v>
      </c>
      <c r="C164" s="13">
        <v>8</v>
      </c>
      <c r="D164" s="13">
        <v>10</v>
      </c>
      <c r="E164" s="11" t="s">
        <v>371</v>
      </c>
      <c r="F164" s="11" t="s">
        <v>155</v>
      </c>
      <c r="G164" s="14">
        <v>80</v>
      </c>
    </row>
    <row r="165" spans="1:7" ht="51">
      <c r="A165" s="11" t="s">
        <v>541</v>
      </c>
      <c r="B165" s="11" t="s">
        <v>412</v>
      </c>
      <c r="C165" s="13">
        <v>10</v>
      </c>
      <c r="D165" s="13">
        <v>10</v>
      </c>
      <c r="E165" s="11" t="s">
        <v>542</v>
      </c>
      <c r="F165" s="11" t="s">
        <v>288</v>
      </c>
      <c r="G165" s="14">
        <v>100</v>
      </c>
    </row>
    <row r="166" spans="1:7" ht="38.25">
      <c r="A166" s="11" t="s">
        <v>543</v>
      </c>
      <c r="B166" s="18" t="s">
        <v>544</v>
      </c>
      <c r="C166" s="13">
        <v>12</v>
      </c>
      <c r="D166" s="13">
        <v>16</v>
      </c>
      <c r="E166" s="11" t="s">
        <v>545</v>
      </c>
      <c r="F166" s="11" t="s">
        <v>155</v>
      </c>
      <c r="G166" s="14">
        <v>192</v>
      </c>
    </row>
    <row r="167" spans="1:7" ht="38.25">
      <c r="A167" s="11" t="s">
        <v>546</v>
      </c>
      <c r="B167" s="18" t="s">
        <v>544</v>
      </c>
      <c r="C167" s="13">
        <v>12</v>
      </c>
      <c r="D167" s="13">
        <v>16</v>
      </c>
      <c r="E167" s="11" t="s">
        <v>547</v>
      </c>
      <c r="F167" s="11" t="s">
        <v>155</v>
      </c>
      <c r="G167" s="14">
        <v>192</v>
      </c>
    </row>
    <row r="168" spans="1:7" ht="76.5">
      <c r="A168" s="84" t="s">
        <v>548</v>
      </c>
      <c r="B168" s="85" t="s">
        <v>549</v>
      </c>
      <c r="C168" s="86">
        <v>12</v>
      </c>
      <c r="D168" s="86">
        <v>600</v>
      </c>
      <c r="E168" s="85" t="s">
        <v>550</v>
      </c>
      <c r="F168" s="87" t="s">
        <v>155</v>
      </c>
      <c r="G168" s="88">
        <v>600</v>
      </c>
    </row>
    <row r="169" spans="1:7" ht="12.75">
      <c r="A169" s="89" t="s">
        <v>530</v>
      </c>
      <c r="B169" s="90"/>
      <c r="C169" s="91">
        <f>SUM(C158:C168)</f>
        <v>128</v>
      </c>
      <c r="D169" s="91">
        <f>SUM(D158:D168)</f>
        <v>704</v>
      </c>
      <c r="E169" s="90"/>
      <c r="F169" s="92"/>
      <c r="G169" s="93">
        <f>SUM(G158:G168)</f>
        <v>2000</v>
      </c>
    </row>
    <row r="170" spans="1:7" ht="12.75">
      <c r="A170" s="94"/>
      <c r="B170" s="95"/>
      <c r="C170" s="96"/>
      <c r="D170" s="96"/>
      <c r="E170" s="95"/>
      <c r="F170" s="97"/>
      <c r="G170" s="98"/>
    </row>
    <row r="171" spans="1:7" ht="15">
      <c r="A171" s="67" t="s">
        <v>551</v>
      </c>
      <c r="B171" s="59"/>
      <c r="C171" s="58"/>
      <c r="D171" s="58"/>
      <c r="E171" s="59"/>
      <c r="F171" s="59"/>
      <c r="G171" s="58"/>
    </row>
    <row r="172" spans="1:7" ht="102">
      <c r="A172" s="11" t="s">
        <v>552</v>
      </c>
      <c r="B172" s="11" t="s">
        <v>553</v>
      </c>
      <c r="C172" s="13">
        <v>1</v>
      </c>
      <c r="D172" s="13">
        <v>60</v>
      </c>
      <c r="E172" s="11" t="s">
        <v>554</v>
      </c>
      <c r="F172" s="11" t="s">
        <v>130</v>
      </c>
      <c r="G172" s="14">
        <v>60</v>
      </c>
    </row>
    <row r="173" spans="1:7" ht="51">
      <c r="A173" s="11" t="s">
        <v>555</v>
      </c>
      <c r="B173" s="11" t="s">
        <v>556</v>
      </c>
      <c r="C173" s="13">
        <v>1</v>
      </c>
      <c r="D173" s="13">
        <v>90</v>
      </c>
      <c r="E173" s="11" t="s">
        <v>557</v>
      </c>
      <c r="F173" s="11" t="s">
        <v>288</v>
      </c>
      <c r="G173" s="14">
        <v>90</v>
      </c>
    </row>
    <row r="174" spans="1:7" ht="38.25">
      <c r="A174" s="11" t="s">
        <v>558</v>
      </c>
      <c r="B174" s="11" t="s">
        <v>556</v>
      </c>
      <c r="C174" s="13">
        <v>6</v>
      </c>
      <c r="D174" s="13">
        <v>90</v>
      </c>
      <c r="E174" s="11" t="s">
        <v>559</v>
      </c>
      <c r="F174" s="11" t="s">
        <v>288</v>
      </c>
      <c r="G174" s="14">
        <v>540</v>
      </c>
    </row>
    <row r="175" spans="1:7" ht="51">
      <c r="A175" s="11" t="s">
        <v>560</v>
      </c>
      <c r="B175" s="11" t="s">
        <v>561</v>
      </c>
      <c r="C175" s="13">
        <v>72</v>
      </c>
      <c r="D175" s="13">
        <v>20</v>
      </c>
      <c r="E175" s="11" t="s">
        <v>505</v>
      </c>
      <c r="F175" s="11" t="s">
        <v>155</v>
      </c>
      <c r="G175" s="14">
        <v>1440</v>
      </c>
    </row>
    <row r="176" spans="1:7" ht="38.25">
      <c r="A176" s="11" t="s">
        <v>562</v>
      </c>
      <c r="B176" s="11" t="s">
        <v>563</v>
      </c>
      <c r="C176" s="13">
        <v>40</v>
      </c>
      <c r="D176" s="13">
        <v>30</v>
      </c>
      <c r="E176" s="11" t="s">
        <v>564</v>
      </c>
      <c r="F176" s="11" t="s">
        <v>155</v>
      </c>
      <c r="G176" s="14">
        <v>1200</v>
      </c>
    </row>
    <row r="177" spans="1:7" ht="38.25">
      <c r="A177" s="11" t="s">
        <v>565</v>
      </c>
      <c r="B177" s="11" t="s">
        <v>566</v>
      </c>
      <c r="C177" s="13">
        <v>30</v>
      </c>
      <c r="D177" s="13">
        <v>30</v>
      </c>
      <c r="E177" s="11" t="s">
        <v>567</v>
      </c>
      <c r="F177" s="11" t="s">
        <v>155</v>
      </c>
      <c r="G177" s="14">
        <v>900</v>
      </c>
    </row>
    <row r="178" spans="1:7" ht="51">
      <c r="A178" s="11" t="s">
        <v>568</v>
      </c>
      <c r="B178" s="11" t="s">
        <v>569</v>
      </c>
      <c r="C178" s="13">
        <v>36</v>
      </c>
      <c r="D178" s="13">
        <v>20</v>
      </c>
      <c r="E178" s="11" t="s">
        <v>570</v>
      </c>
      <c r="F178" s="11" t="s">
        <v>155</v>
      </c>
      <c r="G178" s="14">
        <v>360</v>
      </c>
    </row>
    <row r="179" spans="1:7" ht="63.75">
      <c r="A179" s="11" t="s">
        <v>571</v>
      </c>
      <c r="B179" s="11" t="s">
        <v>572</v>
      </c>
      <c r="C179" s="13">
        <v>72</v>
      </c>
      <c r="D179" s="13">
        <v>20</v>
      </c>
      <c r="E179" s="11" t="s">
        <v>573</v>
      </c>
      <c r="F179" s="11" t="s">
        <v>155</v>
      </c>
      <c r="G179" s="14">
        <v>1000</v>
      </c>
    </row>
    <row r="180" spans="1:7" ht="51">
      <c r="A180" s="11" t="s">
        <v>574</v>
      </c>
      <c r="B180" s="44" t="s">
        <v>575</v>
      </c>
      <c r="C180" s="13">
        <v>1</v>
      </c>
      <c r="D180" s="13">
        <v>40</v>
      </c>
      <c r="E180" s="11" t="s">
        <v>573</v>
      </c>
      <c r="F180" s="11" t="s">
        <v>155</v>
      </c>
      <c r="G180" s="14">
        <v>40</v>
      </c>
    </row>
    <row r="181" spans="1:7" ht="89.25">
      <c r="A181" s="11" t="s">
        <v>576</v>
      </c>
      <c r="B181" s="11" t="s">
        <v>577</v>
      </c>
      <c r="C181" s="13">
        <v>36</v>
      </c>
      <c r="D181" s="13">
        <v>12</v>
      </c>
      <c r="E181" s="11" t="s">
        <v>559</v>
      </c>
      <c r="F181" s="11" t="s">
        <v>155</v>
      </c>
      <c r="G181" s="14">
        <v>400</v>
      </c>
    </row>
    <row r="182" spans="1:7" ht="51">
      <c r="A182" s="11" t="s">
        <v>578</v>
      </c>
      <c r="B182" s="11" t="s">
        <v>579</v>
      </c>
      <c r="C182" s="13">
        <v>60</v>
      </c>
      <c r="D182" s="13">
        <v>30</v>
      </c>
      <c r="E182" s="11" t="s">
        <v>559</v>
      </c>
      <c r="F182" s="11" t="s">
        <v>155</v>
      </c>
      <c r="G182" s="14">
        <v>1800</v>
      </c>
    </row>
    <row r="183" spans="1:7" ht="102">
      <c r="A183" s="11" t="s">
        <v>580</v>
      </c>
      <c r="B183" s="11" t="s">
        <v>581</v>
      </c>
      <c r="C183" s="13">
        <v>20</v>
      </c>
      <c r="D183" s="13" t="s">
        <v>582</v>
      </c>
      <c r="E183" s="11" t="s">
        <v>583</v>
      </c>
      <c r="F183" s="11" t="s">
        <v>155</v>
      </c>
      <c r="G183" s="14">
        <v>1200</v>
      </c>
    </row>
    <row r="184" spans="1:7" ht="25.5">
      <c r="A184" s="11" t="s">
        <v>584</v>
      </c>
      <c r="B184" s="11" t="s">
        <v>585</v>
      </c>
      <c r="C184" s="13">
        <v>10</v>
      </c>
      <c r="D184" s="13">
        <v>30</v>
      </c>
      <c r="E184" s="11" t="s">
        <v>586</v>
      </c>
      <c r="F184" s="11" t="s">
        <v>155</v>
      </c>
      <c r="G184" s="14">
        <v>300</v>
      </c>
    </row>
    <row r="185" spans="1:7" ht="38.25">
      <c r="A185" s="11" t="s">
        <v>587</v>
      </c>
      <c r="B185" s="11" t="s">
        <v>588</v>
      </c>
      <c r="C185" s="13">
        <v>12</v>
      </c>
      <c r="D185" s="13">
        <v>10</v>
      </c>
      <c r="E185" s="11" t="s">
        <v>589</v>
      </c>
      <c r="F185" s="11" t="s">
        <v>155</v>
      </c>
      <c r="G185" s="14">
        <v>120</v>
      </c>
    </row>
    <row r="186" spans="1:7" ht="38.25">
      <c r="A186" s="11" t="s">
        <v>590</v>
      </c>
      <c r="B186" s="11" t="s">
        <v>591</v>
      </c>
      <c r="C186" s="13">
        <v>16</v>
      </c>
      <c r="D186" s="13">
        <v>30</v>
      </c>
      <c r="E186" s="11" t="s">
        <v>592</v>
      </c>
      <c r="F186" s="11" t="s">
        <v>155</v>
      </c>
      <c r="G186" s="14">
        <v>480</v>
      </c>
    </row>
    <row r="187" spans="1:7" ht="25.5">
      <c r="A187" s="11" t="s">
        <v>593</v>
      </c>
      <c r="B187" s="11" t="s">
        <v>594</v>
      </c>
      <c r="C187" s="13">
        <v>28</v>
      </c>
      <c r="D187" s="13">
        <v>10</v>
      </c>
      <c r="E187" s="11" t="s">
        <v>573</v>
      </c>
      <c r="F187" s="11" t="s">
        <v>155</v>
      </c>
      <c r="G187" s="14">
        <v>280</v>
      </c>
    </row>
    <row r="188" spans="1:7" ht="12.75">
      <c r="A188" s="70" t="s">
        <v>185</v>
      </c>
      <c r="B188" s="35"/>
      <c r="C188" s="71">
        <f>SUM(C172:C187)</f>
        <v>441</v>
      </c>
      <c r="D188" s="71">
        <f>SUM(D172:D187)</f>
        <v>522</v>
      </c>
      <c r="E188" s="72"/>
      <c r="F188" s="72"/>
      <c r="G188" s="73">
        <f>SUM(G172:G187)</f>
        <v>10210</v>
      </c>
    </row>
    <row r="190" spans="1:7" ht="15">
      <c r="A190" s="67" t="s">
        <v>595</v>
      </c>
      <c r="B190" s="59"/>
      <c r="C190" s="58"/>
      <c r="D190" s="58"/>
      <c r="E190" s="59"/>
      <c r="F190" s="59"/>
      <c r="G190" s="58"/>
    </row>
    <row r="191" spans="1:7" ht="38.25">
      <c r="A191" s="30" t="s">
        <v>596</v>
      </c>
      <c r="B191" s="30" t="s">
        <v>597</v>
      </c>
      <c r="C191" s="9">
        <v>69</v>
      </c>
      <c r="D191" s="9">
        <v>1123</v>
      </c>
      <c r="E191" s="7"/>
      <c r="F191" s="30" t="s">
        <v>598</v>
      </c>
      <c r="G191" s="9">
        <v>1123</v>
      </c>
    </row>
    <row r="192" spans="1:7" ht="38.25">
      <c r="A192" s="7" t="s">
        <v>599</v>
      </c>
      <c r="B192" s="30" t="s">
        <v>600</v>
      </c>
      <c r="C192" s="9"/>
      <c r="D192" s="9"/>
      <c r="E192" s="7"/>
      <c r="F192" s="7"/>
      <c r="G192" s="9"/>
    </row>
    <row r="193" spans="1:7" ht="25.5">
      <c r="A193" s="11" t="s">
        <v>601</v>
      </c>
      <c r="B193" s="11"/>
      <c r="C193" s="13" t="s">
        <v>602</v>
      </c>
      <c r="D193" s="13">
        <v>990</v>
      </c>
      <c r="E193" s="11"/>
      <c r="F193" s="11" t="s">
        <v>603</v>
      </c>
      <c r="G193" s="14">
        <v>6930</v>
      </c>
    </row>
    <row r="194" spans="1:7" ht="25.5">
      <c r="A194" s="11" t="s">
        <v>604</v>
      </c>
      <c r="B194" s="11" t="s">
        <v>398</v>
      </c>
      <c r="C194" s="13" t="s">
        <v>605</v>
      </c>
      <c r="D194" s="13">
        <v>285</v>
      </c>
      <c r="E194" s="11"/>
      <c r="F194" s="11" t="s">
        <v>606</v>
      </c>
      <c r="G194" s="14">
        <v>1145</v>
      </c>
    </row>
    <row r="195" spans="1:7" ht="25.5">
      <c r="A195" s="11" t="s">
        <v>607</v>
      </c>
      <c r="B195" s="11"/>
      <c r="C195" s="13" t="s">
        <v>608</v>
      </c>
      <c r="D195" s="13">
        <v>16</v>
      </c>
      <c r="E195" s="11"/>
      <c r="F195" s="11" t="s">
        <v>161</v>
      </c>
      <c r="G195" s="14">
        <v>48</v>
      </c>
    </row>
    <row r="196" spans="1:7" ht="38.25">
      <c r="A196" s="11" t="s">
        <v>609</v>
      </c>
      <c r="B196" s="11"/>
      <c r="C196" s="13"/>
      <c r="D196" s="13">
        <v>463</v>
      </c>
      <c r="E196" s="11"/>
      <c r="F196" s="11"/>
      <c r="G196" s="14">
        <v>887</v>
      </c>
    </row>
    <row r="197" spans="1:7" ht="12.75">
      <c r="A197" s="99" t="s">
        <v>610</v>
      </c>
      <c r="B197" s="99"/>
      <c r="C197" s="100"/>
      <c r="D197" s="100">
        <v>326</v>
      </c>
      <c r="E197" s="99"/>
      <c r="F197" s="99"/>
      <c r="G197" s="100">
        <v>443</v>
      </c>
    </row>
    <row r="198" spans="1:7" ht="25.5">
      <c r="A198" s="101" t="s">
        <v>611</v>
      </c>
      <c r="B198" s="102"/>
      <c r="C198" s="102"/>
      <c r="D198" s="103">
        <f>SUM(D193:D197)</f>
        <v>2080</v>
      </c>
      <c r="E198" s="102"/>
      <c r="F198" s="102"/>
      <c r="G198" s="103">
        <f>SUM(G193:G197)</f>
        <v>9453</v>
      </c>
    </row>
    <row r="199" spans="1:7" ht="12.75">
      <c r="A199" s="80"/>
      <c r="B199" s="104"/>
      <c r="C199" s="104"/>
      <c r="D199" s="105"/>
      <c r="E199" s="104"/>
      <c r="F199" s="104"/>
      <c r="G199" s="105"/>
    </row>
    <row r="200" ht="15">
      <c r="A200" s="67" t="s">
        <v>612</v>
      </c>
    </row>
    <row r="201" ht="15">
      <c r="A201" s="67"/>
    </row>
    <row r="202" spans="1:7" ht="15">
      <c r="A202" s="476" t="s">
        <v>613</v>
      </c>
      <c r="B202" s="476"/>
      <c r="C202" s="106"/>
      <c r="D202" s="46"/>
      <c r="E202" s="47"/>
      <c r="F202" s="47"/>
      <c r="G202" s="46"/>
    </row>
    <row r="203" spans="1:7" ht="63.75">
      <c r="A203" s="11" t="s">
        <v>614</v>
      </c>
      <c r="B203" s="11" t="s">
        <v>615</v>
      </c>
      <c r="C203" s="13">
        <v>4</v>
      </c>
      <c r="D203" s="13">
        <v>15</v>
      </c>
      <c r="E203" s="11" t="s">
        <v>616</v>
      </c>
      <c r="F203" s="11" t="s">
        <v>617</v>
      </c>
      <c r="G203" s="14">
        <v>60</v>
      </c>
    </row>
    <row r="204" spans="1:7" ht="165.75">
      <c r="A204" s="11" t="s">
        <v>618</v>
      </c>
      <c r="B204" s="11" t="s">
        <v>619</v>
      </c>
      <c r="C204" s="13">
        <v>5</v>
      </c>
      <c r="D204" s="13">
        <v>31</v>
      </c>
      <c r="E204" s="11" t="s">
        <v>620</v>
      </c>
      <c r="F204" s="11" t="s">
        <v>617</v>
      </c>
      <c r="G204" s="14">
        <v>155</v>
      </c>
    </row>
    <row r="205" spans="1:7" ht="51">
      <c r="A205" s="11" t="s">
        <v>621</v>
      </c>
      <c r="B205" s="11" t="s">
        <v>622</v>
      </c>
      <c r="C205" s="13">
        <v>1</v>
      </c>
      <c r="D205" s="13">
        <v>243</v>
      </c>
      <c r="E205" s="11" t="s">
        <v>623</v>
      </c>
      <c r="F205" s="11" t="s">
        <v>617</v>
      </c>
      <c r="G205" s="14">
        <v>243</v>
      </c>
    </row>
    <row r="206" spans="1:7" ht="38.25">
      <c r="A206" s="11" t="s">
        <v>624</v>
      </c>
      <c r="B206" s="107" t="s">
        <v>625</v>
      </c>
      <c r="C206" s="13">
        <v>1</v>
      </c>
      <c r="D206" s="13">
        <v>40</v>
      </c>
      <c r="E206" s="11" t="s">
        <v>626</v>
      </c>
      <c r="F206" s="11" t="s">
        <v>617</v>
      </c>
      <c r="G206" s="14">
        <v>40</v>
      </c>
    </row>
    <row r="207" spans="1:7" ht="51">
      <c r="A207" s="11" t="s">
        <v>627</v>
      </c>
      <c r="B207" s="107" t="s">
        <v>628</v>
      </c>
      <c r="C207" s="13">
        <v>1</v>
      </c>
      <c r="D207" s="13">
        <v>25</v>
      </c>
      <c r="E207" s="11" t="s">
        <v>629</v>
      </c>
      <c r="F207" s="11" t="s">
        <v>617</v>
      </c>
      <c r="G207" s="14">
        <v>25</v>
      </c>
    </row>
    <row r="208" spans="1:7" ht="76.5">
      <c r="A208" s="11" t="s">
        <v>630</v>
      </c>
      <c r="B208" s="107" t="s">
        <v>631</v>
      </c>
      <c r="C208" s="13">
        <v>1</v>
      </c>
      <c r="D208" s="13">
        <v>60</v>
      </c>
      <c r="E208" s="11" t="s">
        <v>632</v>
      </c>
      <c r="F208" s="11" t="s">
        <v>617</v>
      </c>
      <c r="G208" s="14">
        <v>60</v>
      </c>
    </row>
    <row r="209" spans="1:7" ht="51">
      <c r="A209" s="11" t="s">
        <v>633</v>
      </c>
      <c r="B209" s="11" t="s">
        <v>634</v>
      </c>
      <c r="C209" s="13">
        <v>1</v>
      </c>
      <c r="D209" s="13">
        <v>60</v>
      </c>
      <c r="E209" s="11" t="s">
        <v>635</v>
      </c>
      <c r="F209" s="11" t="s">
        <v>617</v>
      </c>
      <c r="G209" s="14">
        <v>60</v>
      </c>
    </row>
    <row r="210" spans="1:7" ht="12.75">
      <c r="A210" s="35" t="s">
        <v>185</v>
      </c>
      <c r="B210" s="35"/>
      <c r="C210" s="9">
        <f>SUM(C203:C209)</f>
        <v>14</v>
      </c>
      <c r="D210" s="9">
        <f>SUM(D203:D209)</f>
        <v>474</v>
      </c>
      <c r="E210" s="7"/>
      <c r="F210" s="7"/>
      <c r="G210" s="36">
        <f>SUM(G203:G209)</f>
        <v>643</v>
      </c>
    </row>
    <row r="211" spans="1:7" ht="12.75">
      <c r="A211" s="108"/>
      <c r="B211" s="38"/>
      <c r="C211" s="37"/>
      <c r="D211" s="37"/>
      <c r="E211" s="37"/>
      <c r="F211" s="37"/>
      <c r="G211" s="37"/>
    </row>
    <row r="212" spans="1:7" ht="15">
      <c r="A212" s="67" t="s">
        <v>636</v>
      </c>
      <c r="B212" s="59"/>
      <c r="C212" s="106"/>
      <c r="D212" s="58"/>
      <c r="E212" s="59"/>
      <c r="F212" s="59"/>
      <c r="G212" s="58"/>
    </row>
    <row r="213" spans="1:7" ht="76.5">
      <c r="A213" s="11" t="s">
        <v>637</v>
      </c>
      <c r="B213" s="11" t="s">
        <v>638</v>
      </c>
      <c r="C213" s="13">
        <v>8</v>
      </c>
      <c r="D213" s="13">
        <v>12</v>
      </c>
      <c r="E213" s="11" t="s">
        <v>639</v>
      </c>
      <c r="F213" s="11" t="s">
        <v>617</v>
      </c>
      <c r="G213" s="14">
        <v>96</v>
      </c>
    </row>
    <row r="214" spans="1:7" ht="12.75">
      <c r="A214" s="70" t="s">
        <v>185</v>
      </c>
      <c r="B214" s="35"/>
      <c r="C214" s="71">
        <f>SUM(C213)</f>
        <v>8</v>
      </c>
      <c r="D214" s="71">
        <f>SUM(D213)</f>
        <v>12</v>
      </c>
      <c r="E214" s="72"/>
      <c r="F214" s="72"/>
      <c r="G214" s="73">
        <f>SUM(G213)</f>
        <v>96</v>
      </c>
    </row>
    <row r="215" spans="1:7" ht="12.75">
      <c r="A215" s="59"/>
      <c r="B215" s="59"/>
      <c r="C215" s="58"/>
      <c r="D215" s="58"/>
      <c r="E215" s="58"/>
      <c r="F215" s="58"/>
      <c r="G215" s="58"/>
    </row>
    <row r="216" spans="1:7" ht="15">
      <c r="A216" s="67" t="s">
        <v>640</v>
      </c>
      <c r="B216" s="59"/>
      <c r="C216" s="106"/>
      <c r="D216" s="58"/>
      <c r="E216" s="59"/>
      <c r="F216" s="59"/>
      <c r="G216" s="58"/>
    </row>
    <row r="217" spans="1:7" ht="38.25">
      <c r="A217" s="11" t="s">
        <v>641</v>
      </c>
      <c r="B217" s="11" t="s">
        <v>642</v>
      </c>
      <c r="C217" s="13">
        <v>7</v>
      </c>
      <c r="D217" s="13">
        <v>8</v>
      </c>
      <c r="E217" s="11" t="s">
        <v>643</v>
      </c>
      <c r="F217" s="11" t="s">
        <v>617</v>
      </c>
      <c r="G217" s="14">
        <v>56</v>
      </c>
    </row>
    <row r="218" spans="1:7" ht="38.25">
      <c r="A218" s="11" t="s">
        <v>644</v>
      </c>
      <c r="B218" s="11" t="s">
        <v>645</v>
      </c>
      <c r="C218" s="13">
        <v>29</v>
      </c>
      <c r="D218" s="13">
        <v>29</v>
      </c>
      <c r="E218" s="11" t="s">
        <v>646</v>
      </c>
      <c r="F218" s="11" t="s">
        <v>617</v>
      </c>
      <c r="G218" s="14">
        <v>841</v>
      </c>
    </row>
    <row r="219" spans="1:7" ht="38.25">
      <c r="A219" s="11" t="s">
        <v>647</v>
      </c>
      <c r="B219" s="11" t="s">
        <v>648</v>
      </c>
      <c r="C219" s="13">
        <v>1</v>
      </c>
      <c r="D219" s="13">
        <v>20</v>
      </c>
      <c r="E219" s="11" t="s">
        <v>649</v>
      </c>
      <c r="F219" s="11" t="s">
        <v>617</v>
      </c>
      <c r="G219" s="14">
        <v>20</v>
      </c>
    </row>
    <row r="220" spans="1:7" ht="38.25">
      <c r="A220" s="11" t="s">
        <v>650</v>
      </c>
      <c r="B220" s="11" t="s">
        <v>642</v>
      </c>
      <c r="C220" s="13">
        <v>10</v>
      </c>
      <c r="D220" s="13">
        <v>9</v>
      </c>
      <c r="E220" s="11"/>
      <c r="F220" s="11" t="s">
        <v>617</v>
      </c>
      <c r="G220" s="14">
        <v>90</v>
      </c>
    </row>
    <row r="221" spans="1:7" ht="12.75">
      <c r="A221" s="70" t="s">
        <v>185</v>
      </c>
      <c r="B221" s="35"/>
      <c r="C221" s="71">
        <f>SUM(C217:C220)</f>
        <v>47</v>
      </c>
      <c r="D221" s="71">
        <f>SUM(D217:D220)</f>
        <v>66</v>
      </c>
      <c r="E221" s="72"/>
      <c r="F221" s="72"/>
      <c r="G221" s="73">
        <f>SUM(G217:G220)</f>
        <v>1007</v>
      </c>
    </row>
    <row r="224" spans="1:7" ht="15">
      <c r="A224" s="67" t="s">
        <v>651</v>
      </c>
      <c r="F224" s="47"/>
      <c r="G224" s="46"/>
    </row>
    <row r="226" spans="1:7" ht="25.5">
      <c r="A226" s="7" t="s">
        <v>652</v>
      </c>
      <c r="B226" s="9"/>
      <c r="C226" s="71"/>
      <c r="D226" s="40"/>
      <c r="E226" s="40"/>
      <c r="F226" s="71"/>
      <c r="G226" s="71"/>
    </row>
    <row r="227" spans="1:7" ht="25.5">
      <c r="A227" s="11" t="s">
        <v>653</v>
      </c>
      <c r="B227" s="11" t="s">
        <v>654</v>
      </c>
      <c r="C227" s="13">
        <v>502</v>
      </c>
      <c r="D227" s="13">
        <v>18948</v>
      </c>
      <c r="E227" s="11"/>
      <c r="F227" s="11" t="s">
        <v>655</v>
      </c>
      <c r="G227" s="14">
        <v>18948</v>
      </c>
    </row>
    <row r="228" spans="1:7" ht="38.25">
      <c r="A228" s="109" t="s">
        <v>656</v>
      </c>
      <c r="B228" s="11"/>
      <c r="C228" s="13"/>
      <c r="D228" s="13"/>
      <c r="E228" s="11"/>
      <c r="F228" s="11"/>
      <c r="G228" s="13"/>
    </row>
    <row r="229" spans="1:7" ht="76.5">
      <c r="A229" s="11" t="s">
        <v>657</v>
      </c>
      <c r="B229" s="11" t="s">
        <v>658</v>
      </c>
      <c r="C229" s="13"/>
      <c r="D229" s="13"/>
      <c r="E229" s="11"/>
      <c r="F229" s="11" t="s">
        <v>655</v>
      </c>
      <c r="G229" s="13"/>
    </row>
    <row r="230" spans="1:7" ht="25.5">
      <c r="A230" s="110" t="s">
        <v>659</v>
      </c>
      <c r="B230" s="11" t="s">
        <v>660</v>
      </c>
      <c r="C230" s="13"/>
      <c r="D230" s="13">
        <v>287</v>
      </c>
      <c r="E230" s="11" t="s">
        <v>661</v>
      </c>
      <c r="F230" s="11"/>
      <c r="G230" s="13"/>
    </row>
    <row r="231" spans="1:7" ht="38.25">
      <c r="A231" s="110" t="s">
        <v>662</v>
      </c>
      <c r="B231" s="11" t="s">
        <v>660</v>
      </c>
      <c r="C231" s="13"/>
      <c r="D231" s="13">
        <v>70</v>
      </c>
      <c r="E231" s="11"/>
      <c r="F231" s="11"/>
      <c r="G231" s="13"/>
    </row>
    <row r="232" spans="1:7" ht="25.5">
      <c r="A232" s="110" t="s">
        <v>663</v>
      </c>
      <c r="B232" s="11" t="s">
        <v>664</v>
      </c>
      <c r="C232" s="13"/>
      <c r="D232" s="13">
        <v>4291</v>
      </c>
      <c r="E232" s="11"/>
      <c r="F232" s="11"/>
      <c r="G232" s="13"/>
    </row>
    <row r="233" spans="1:7" ht="25.5">
      <c r="A233" s="110" t="s">
        <v>665</v>
      </c>
      <c r="B233" s="11" t="s">
        <v>666</v>
      </c>
      <c r="C233" s="13"/>
      <c r="D233" s="13">
        <v>345</v>
      </c>
      <c r="E233" s="11" t="s">
        <v>667</v>
      </c>
      <c r="F233" s="11"/>
      <c r="G233" s="13"/>
    </row>
    <row r="234" spans="1:7" ht="38.25">
      <c r="A234" s="110" t="s">
        <v>668</v>
      </c>
      <c r="B234" s="111" t="s">
        <v>669</v>
      </c>
      <c r="C234" s="13"/>
      <c r="D234" s="13">
        <v>733</v>
      </c>
      <c r="E234" s="15" t="s">
        <v>670</v>
      </c>
      <c r="F234" s="11"/>
      <c r="G234" s="13"/>
    </row>
    <row r="235" spans="1:7" ht="12.75">
      <c r="A235" s="110" t="s">
        <v>671</v>
      </c>
      <c r="B235" s="111" t="s">
        <v>672</v>
      </c>
      <c r="C235" s="13"/>
      <c r="D235" s="13">
        <v>378</v>
      </c>
      <c r="E235" s="17"/>
      <c r="F235" s="11"/>
      <c r="G235" s="13"/>
    </row>
    <row r="236" spans="1:7" ht="25.5">
      <c r="A236" s="110" t="s">
        <v>673</v>
      </c>
      <c r="B236" s="111" t="s">
        <v>674</v>
      </c>
      <c r="C236" s="13"/>
      <c r="D236" s="13">
        <v>219</v>
      </c>
      <c r="E236" s="12"/>
      <c r="F236" s="11"/>
      <c r="G236" s="13"/>
    </row>
    <row r="237" spans="1:7" ht="38.25">
      <c r="A237" s="110" t="s">
        <v>675</v>
      </c>
      <c r="B237" s="111" t="s">
        <v>676</v>
      </c>
      <c r="C237" s="13"/>
      <c r="D237" s="13">
        <v>2154</v>
      </c>
      <c r="E237" s="12"/>
      <c r="F237" s="11"/>
      <c r="G237" s="13"/>
    </row>
    <row r="238" spans="1:7" ht="12.75">
      <c r="A238" s="110" t="s">
        <v>677</v>
      </c>
      <c r="B238" s="111" t="s">
        <v>678</v>
      </c>
      <c r="C238" s="13"/>
      <c r="D238" s="13">
        <v>966</v>
      </c>
      <c r="E238" s="111"/>
      <c r="F238" s="11"/>
      <c r="G238" s="13"/>
    </row>
    <row r="239" spans="1:7" ht="38.25">
      <c r="A239" s="112" t="s">
        <v>679</v>
      </c>
      <c r="B239" s="113"/>
      <c r="C239" s="114">
        <v>33</v>
      </c>
      <c r="D239" s="114">
        <v>7491</v>
      </c>
      <c r="E239" s="113"/>
      <c r="F239" s="113"/>
      <c r="G239" s="115">
        <v>7491</v>
      </c>
    </row>
    <row r="240" spans="1:7" ht="25.5">
      <c r="A240" s="116" t="s">
        <v>680</v>
      </c>
      <c r="B240" s="28"/>
      <c r="C240" s="29">
        <v>11</v>
      </c>
      <c r="D240" s="29">
        <v>1901</v>
      </c>
      <c r="E240" s="28"/>
      <c r="F240" s="30"/>
      <c r="G240" s="29">
        <v>1901</v>
      </c>
    </row>
    <row r="241" ht="12.75">
      <c r="C241" t="s">
        <v>681</v>
      </c>
    </row>
    <row r="243" spans="1:7" ht="12.75">
      <c r="A243" s="117" t="s">
        <v>682</v>
      </c>
      <c r="B243" s="117"/>
      <c r="C243" s="117">
        <v>356</v>
      </c>
      <c r="D243" s="117">
        <v>7050</v>
      </c>
      <c r="E243" s="117"/>
      <c r="F243" s="117"/>
      <c r="G243" s="117">
        <v>7050</v>
      </c>
    </row>
  </sheetData>
  <sheetProtection selectLockedCells="1" selectUnlockedCells="1"/>
  <mergeCells count="10">
    <mergeCell ref="A1:G1"/>
    <mergeCell ref="A3:D3"/>
    <mergeCell ref="A19:A21"/>
    <mergeCell ref="A22:A25"/>
    <mergeCell ref="A133:B133"/>
    <mergeCell ref="A202:B202"/>
    <mergeCell ref="A39:B39"/>
    <mergeCell ref="A59:B59"/>
    <mergeCell ref="A61:B61"/>
    <mergeCell ref="A80:B8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19"/>
  <sheetViews>
    <sheetView tabSelected="1" view="pageBreakPreview" zoomScaleSheetLayoutView="100" zoomScalePageLayoutView="0" workbookViewId="0" topLeftCell="A396">
      <selection activeCell="C271" sqref="C271"/>
    </sheetView>
  </sheetViews>
  <sheetFormatPr defaultColWidth="9.140625" defaultRowHeight="12.75"/>
  <cols>
    <col min="1" max="1" width="47.421875" style="0" customWidth="1"/>
    <col min="2" max="2" width="42.140625" style="0" customWidth="1"/>
    <col min="3" max="3" width="10.140625" style="405" customWidth="1"/>
    <col min="4" max="4" width="11.140625" style="405" customWidth="1"/>
    <col min="5" max="5" width="33.57421875" style="0" customWidth="1"/>
    <col min="6" max="6" width="15.140625" style="0" customWidth="1"/>
    <col min="7" max="7" width="11.421875" style="405" customWidth="1"/>
  </cols>
  <sheetData>
    <row r="1" spans="1:7" ht="18" hidden="1">
      <c r="A1" s="478" t="s">
        <v>1149</v>
      </c>
      <c r="B1" s="478"/>
      <c r="C1" s="478"/>
      <c r="D1" s="478"/>
      <c r="E1" s="478"/>
      <c r="F1" s="478"/>
      <c r="G1" s="478"/>
    </row>
    <row r="2" spans="1:7" ht="15.75" hidden="1">
      <c r="A2" s="356"/>
      <c r="C2" s="406"/>
      <c r="D2" s="406"/>
      <c r="G2" s="406"/>
    </row>
    <row r="3" spans="1:7" ht="15.75">
      <c r="A3" s="356"/>
      <c r="B3" s="470" t="s">
        <v>1396</v>
      </c>
      <c r="C3" s="406"/>
      <c r="D3" s="406"/>
      <c r="G3" s="406"/>
    </row>
    <row r="4" spans="1:7" ht="15.75">
      <c r="A4" s="356"/>
      <c r="C4" s="406"/>
      <c r="D4" s="406"/>
      <c r="G4" s="406"/>
    </row>
    <row r="5" spans="1:7" ht="18">
      <c r="A5" s="474" t="s">
        <v>118</v>
      </c>
      <c r="B5" s="474"/>
      <c r="C5" s="474"/>
      <c r="D5" s="474"/>
      <c r="E5" s="3"/>
      <c r="F5" s="3"/>
      <c r="G5" s="444"/>
    </row>
    <row r="6" spans="3:7" ht="12.75">
      <c r="C6" s="406"/>
      <c r="D6" s="406"/>
      <c r="G6" s="406"/>
    </row>
    <row r="7" spans="1:7" ht="15">
      <c r="A7" s="385" t="s">
        <v>119</v>
      </c>
      <c r="B7" s="5"/>
      <c r="C7" s="407"/>
      <c r="D7" s="407"/>
      <c r="E7" s="5"/>
      <c r="F7" s="5"/>
      <c r="G7" s="407"/>
    </row>
    <row r="8" spans="1:8" s="405" customFormat="1" ht="25.5">
      <c r="A8" s="403" t="s">
        <v>683</v>
      </c>
      <c r="B8" s="403" t="s">
        <v>121</v>
      </c>
      <c r="C8" s="404" t="s">
        <v>684</v>
      </c>
      <c r="D8" s="404" t="s">
        <v>685</v>
      </c>
      <c r="E8" s="403" t="s">
        <v>124</v>
      </c>
      <c r="F8" s="403" t="s">
        <v>125</v>
      </c>
      <c r="G8" s="404" t="s">
        <v>126</v>
      </c>
      <c r="H8"/>
    </row>
    <row r="9" spans="1:8" s="156" customFormat="1" ht="66.75" customHeight="1">
      <c r="A9" s="280" t="s">
        <v>1373</v>
      </c>
      <c r="B9" s="378" t="s">
        <v>1179</v>
      </c>
      <c r="C9" s="408">
        <v>48</v>
      </c>
      <c r="D9" s="408">
        <v>589</v>
      </c>
      <c r="E9" s="280" t="s">
        <v>1180</v>
      </c>
      <c r="F9" s="280" t="s">
        <v>687</v>
      </c>
      <c r="G9" s="445">
        <v>2356</v>
      </c>
      <c r="H9" s="405"/>
    </row>
    <row r="10" spans="1:7" s="156" customFormat="1" ht="76.5">
      <c r="A10" s="280" t="s">
        <v>1378</v>
      </c>
      <c r="B10" s="378" t="s">
        <v>1181</v>
      </c>
      <c r="C10" s="408">
        <v>36</v>
      </c>
      <c r="D10" s="408">
        <v>783</v>
      </c>
      <c r="E10" s="280" t="s">
        <v>1182</v>
      </c>
      <c r="F10" s="280" t="s">
        <v>130</v>
      </c>
      <c r="G10" s="445">
        <v>2349</v>
      </c>
    </row>
    <row r="11" spans="1:7" s="156" customFormat="1" ht="66.75" customHeight="1">
      <c r="A11" s="280" t="s">
        <v>1379</v>
      </c>
      <c r="B11" s="378" t="s">
        <v>1183</v>
      </c>
      <c r="C11" s="408">
        <v>24</v>
      </c>
      <c r="D11" s="408">
        <v>565</v>
      </c>
      <c r="E11" s="280" t="s">
        <v>148</v>
      </c>
      <c r="F11" s="280" t="s">
        <v>130</v>
      </c>
      <c r="G11" s="445">
        <v>1130</v>
      </c>
    </row>
    <row r="12" spans="1:7" s="156" customFormat="1" ht="63.75">
      <c r="A12" s="280" t="s">
        <v>1374</v>
      </c>
      <c r="B12" s="280" t="s">
        <v>1184</v>
      </c>
      <c r="C12" s="408">
        <v>12</v>
      </c>
      <c r="D12" s="408">
        <v>175</v>
      </c>
      <c r="E12" s="280" t="s">
        <v>487</v>
      </c>
      <c r="F12" s="280" t="s">
        <v>130</v>
      </c>
      <c r="G12" s="445">
        <v>350</v>
      </c>
    </row>
    <row r="13" spans="1:7" s="156" customFormat="1" ht="66.75" customHeight="1">
      <c r="A13" s="280" t="s">
        <v>1375</v>
      </c>
      <c r="B13" s="280" t="s">
        <v>1185</v>
      </c>
      <c r="C13" s="408">
        <v>5</v>
      </c>
      <c r="D13" s="408">
        <v>358</v>
      </c>
      <c r="E13" s="280" t="s">
        <v>1188</v>
      </c>
      <c r="F13" s="280" t="s">
        <v>130</v>
      </c>
      <c r="G13" s="445">
        <v>358</v>
      </c>
    </row>
    <row r="14" spans="1:7" s="156" customFormat="1" ht="27.75" customHeight="1">
      <c r="A14" s="280" t="s">
        <v>1376</v>
      </c>
      <c r="B14" s="280" t="s">
        <v>1186</v>
      </c>
      <c r="C14" s="408">
        <v>3</v>
      </c>
      <c r="D14" s="408">
        <v>165</v>
      </c>
      <c r="E14" s="280" t="s">
        <v>1187</v>
      </c>
      <c r="F14" s="280" t="s">
        <v>130</v>
      </c>
      <c r="G14" s="445">
        <v>165</v>
      </c>
    </row>
    <row r="15" spans="1:8" s="268" customFormat="1" ht="117.75" customHeight="1">
      <c r="A15" s="280" t="s">
        <v>1377</v>
      </c>
      <c r="B15" s="280" t="s">
        <v>1189</v>
      </c>
      <c r="C15" s="408">
        <v>3</v>
      </c>
      <c r="D15" s="408">
        <v>392</v>
      </c>
      <c r="E15" s="280" t="s">
        <v>1190</v>
      </c>
      <c r="F15" s="280" t="s">
        <v>130</v>
      </c>
      <c r="G15" s="445">
        <v>452</v>
      </c>
      <c r="H15" s="156"/>
    </row>
    <row r="16" spans="1:7" s="268" customFormat="1" ht="80.25" customHeight="1">
      <c r="A16" s="280" t="s">
        <v>1385</v>
      </c>
      <c r="B16" s="280" t="s">
        <v>1191</v>
      </c>
      <c r="C16" s="408">
        <v>4</v>
      </c>
      <c r="D16" s="408">
        <v>101</v>
      </c>
      <c r="E16" s="280" t="s">
        <v>233</v>
      </c>
      <c r="F16" s="280" t="s">
        <v>130</v>
      </c>
      <c r="G16" s="445">
        <v>101</v>
      </c>
    </row>
    <row r="17" spans="1:7" s="268" customFormat="1" ht="76.5">
      <c r="A17" s="280" t="s">
        <v>1386</v>
      </c>
      <c r="B17" s="280" t="s">
        <v>1192</v>
      </c>
      <c r="C17" s="408">
        <v>40</v>
      </c>
      <c r="D17" s="408">
        <v>210</v>
      </c>
      <c r="E17" s="280" t="s">
        <v>1129</v>
      </c>
      <c r="F17" s="280" t="s">
        <v>130</v>
      </c>
      <c r="G17" s="445">
        <v>1050</v>
      </c>
    </row>
    <row r="18" spans="1:7" s="268" customFormat="1" ht="12.75">
      <c r="A18" s="281" t="s">
        <v>1387</v>
      </c>
      <c r="B18" s="280" t="s">
        <v>1342</v>
      </c>
      <c r="C18" s="408">
        <v>15</v>
      </c>
      <c r="D18" s="408">
        <v>25</v>
      </c>
      <c r="E18" s="280"/>
      <c r="F18" s="280"/>
      <c r="G18" s="445">
        <v>375</v>
      </c>
    </row>
    <row r="19" spans="1:7" s="268" customFormat="1" ht="25.5">
      <c r="A19" s="280" t="s">
        <v>1313</v>
      </c>
      <c r="B19" s="378" t="s">
        <v>1312</v>
      </c>
      <c r="C19" s="408">
        <v>25</v>
      </c>
      <c r="D19" s="408">
        <v>130</v>
      </c>
      <c r="E19" s="280" t="s">
        <v>1127</v>
      </c>
      <c r="F19" s="280" t="s">
        <v>161</v>
      </c>
      <c r="G19" s="445">
        <v>650</v>
      </c>
    </row>
    <row r="20" spans="1:7" s="268" customFormat="1" ht="36">
      <c r="A20" s="281" t="s">
        <v>1380</v>
      </c>
      <c r="B20" s="378" t="s">
        <v>1314</v>
      </c>
      <c r="C20" s="408">
        <v>78</v>
      </c>
      <c r="D20" s="408">
        <v>549</v>
      </c>
      <c r="E20" s="280" t="s">
        <v>1126</v>
      </c>
      <c r="F20" s="280" t="s">
        <v>161</v>
      </c>
      <c r="G20" s="445">
        <v>1647</v>
      </c>
    </row>
    <row r="21" spans="1:7" s="268" customFormat="1" ht="29.25">
      <c r="A21" s="361" t="s">
        <v>1388</v>
      </c>
      <c r="B21" s="361" t="s">
        <v>1311</v>
      </c>
      <c r="C21" s="408">
        <v>20</v>
      </c>
      <c r="D21" s="408">
        <v>95</v>
      </c>
      <c r="E21" s="280" t="s">
        <v>515</v>
      </c>
      <c r="F21" s="280" t="s">
        <v>161</v>
      </c>
      <c r="G21" s="445">
        <v>475</v>
      </c>
    </row>
    <row r="22" spans="1:7" s="268" customFormat="1" ht="28.5" customHeight="1">
      <c r="A22" s="280" t="s">
        <v>1276</v>
      </c>
      <c r="B22" s="378" t="s">
        <v>1277</v>
      </c>
      <c r="C22" s="408">
        <v>2</v>
      </c>
      <c r="D22" s="408">
        <v>240</v>
      </c>
      <c r="E22" s="280" t="s">
        <v>1278</v>
      </c>
      <c r="F22" s="280" t="s">
        <v>161</v>
      </c>
      <c r="G22" s="445">
        <v>480</v>
      </c>
    </row>
    <row r="23" spans="1:7" s="268" customFormat="1" ht="25.5">
      <c r="A23" s="400" t="s">
        <v>514</v>
      </c>
      <c r="B23" s="401" t="s">
        <v>1288</v>
      </c>
      <c r="C23" s="408">
        <v>1</v>
      </c>
      <c r="D23" s="408">
        <v>250</v>
      </c>
      <c r="E23" s="280" t="s">
        <v>1279</v>
      </c>
      <c r="F23" s="280" t="s">
        <v>1280</v>
      </c>
      <c r="G23" s="445">
        <v>250</v>
      </c>
    </row>
    <row r="24" spans="1:7" s="268" customFormat="1" ht="15.75" customHeight="1">
      <c r="A24" s="280"/>
      <c r="B24" s="378" t="s">
        <v>1281</v>
      </c>
      <c r="C24" s="408">
        <v>1</v>
      </c>
      <c r="D24" s="408">
        <v>300</v>
      </c>
      <c r="E24" s="280" t="s">
        <v>164</v>
      </c>
      <c r="F24" s="280" t="s">
        <v>161</v>
      </c>
      <c r="G24" s="445">
        <v>300</v>
      </c>
    </row>
    <row r="25" spans="1:8" s="156" customFormat="1" ht="15.75" customHeight="1">
      <c r="A25" s="400"/>
      <c r="B25" s="378" t="s">
        <v>1282</v>
      </c>
      <c r="C25" s="408">
        <v>1</v>
      </c>
      <c r="D25" s="408">
        <v>650</v>
      </c>
      <c r="E25" s="280" t="s">
        <v>161</v>
      </c>
      <c r="F25" s="280" t="s">
        <v>161</v>
      </c>
      <c r="G25" s="445">
        <v>650</v>
      </c>
      <c r="H25" s="268"/>
    </row>
    <row r="26" spans="1:7" s="156" customFormat="1" ht="15.75" customHeight="1">
      <c r="A26" s="400"/>
      <c r="B26" s="378" t="s">
        <v>1283</v>
      </c>
      <c r="C26" s="408">
        <v>1</v>
      </c>
      <c r="D26" s="408">
        <v>500</v>
      </c>
      <c r="E26" s="280" t="s">
        <v>1284</v>
      </c>
      <c r="F26" s="280" t="s">
        <v>161</v>
      </c>
      <c r="G26" s="445">
        <v>500</v>
      </c>
    </row>
    <row r="27" spans="1:7" s="156" customFormat="1" ht="15.75" customHeight="1">
      <c r="A27" s="400"/>
      <c r="B27" s="378" t="s">
        <v>1285</v>
      </c>
      <c r="C27" s="408">
        <v>1</v>
      </c>
      <c r="D27" s="408">
        <v>600</v>
      </c>
      <c r="E27" s="280" t="s">
        <v>1284</v>
      </c>
      <c r="F27" s="280" t="s">
        <v>161</v>
      </c>
      <c r="G27" s="445">
        <v>600</v>
      </c>
    </row>
    <row r="28" spans="1:7" s="156" customFormat="1" ht="32.25" customHeight="1">
      <c r="A28" s="402" t="s">
        <v>434</v>
      </c>
      <c r="B28" s="280" t="s">
        <v>1289</v>
      </c>
      <c r="C28" s="408">
        <v>5</v>
      </c>
      <c r="D28" s="408">
        <v>250</v>
      </c>
      <c r="E28" s="280" t="s">
        <v>1286</v>
      </c>
      <c r="F28" s="280" t="s">
        <v>161</v>
      </c>
      <c r="G28" s="445">
        <v>1250</v>
      </c>
    </row>
    <row r="29" spans="1:7" s="156" customFormat="1" ht="18" customHeight="1">
      <c r="A29" s="402"/>
      <c r="B29" s="280" t="s">
        <v>1287</v>
      </c>
      <c r="C29" s="408"/>
      <c r="D29" s="408"/>
      <c r="E29" s="280" t="s">
        <v>161</v>
      </c>
      <c r="F29" s="280" t="s">
        <v>161</v>
      </c>
      <c r="G29" s="445"/>
    </row>
    <row r="30" spans="1:7" s="156" customFormat="1" ht="28.5" customHeight="1">
      <c r="A30" s="281" t="s">
        <v>435</v>
      </c>
      <c r="B30" s="280" t="s">
        <v>153</v>
      </c>
      <c r="C30" s="408">
        <v>1</v>
      </c>
      <c r="D30" s="408">
        <v>600</v>
      </c>
      <c r="E30" s="280" t="s">
        <v>154</v>
      </c>
      <c r="F30" s="280" t="s">
        <v>155</v>
      </c>
      <c r="G30" s="445">
        <v>600</v>
      </c>
    </row>
    <row r="31" spans="1:8" s="47" customFormat="1" ht="15.75">
      <c r="A31" s="278"/>
      <c r="B31" s="463" t="s">
        <v>1372</v>
      </c>
      <c r="C31" s="465">
        <f>SUM(C9:C30)</f>
        <v>326</v>
      </c>
      <c r="D31" s="410">
        <f>SUM(D9:D30)</f>
        <v>7527</v>
      </c>
      <c r="E31" s="278"/>
      <c r="F31" s="278"/>
      <c r="G31" s="446">
        <f>SUM(G9:G30)</f>
        <v>16088</v>
      </c>
      <c r="H31" s="156"/>
    </row>
    <row r="32" spans="1:8" ht="15.75">
      <c r="A32" s="275" t="s">
        <v>822</v>
      </c>
      <c r="B32" s="104"/>
      <c r="C32" s="411"/>
      <c r="D32" s="411"/>
      <c r="E32" s="156"/>
      <c r="F32" s="156"/>
      <c r="G32" s="447"/>
      <c r="H32" s="47"/>
    </row>
    <row r="33" spans="1:7" ht="15.75">
      <c r="A33" s="274" t="s">
        <v>722</v>
      </c>
      <c r="B33" s="104"/>
      <c r="C33" s="411"/>
      <c r="D33" s="411"/>
      <c r="E33" s="156"/>
      <c r="F33" s="156"/>
      <c r="G33" s="411"/>
    </row>
    <row r="34" spans="1:7" ht="15.75">
      <c r="A34" s="275" t="s">
        <v>785</v>
      </c>
      <c r="B34" s="104"/>
      <c r="C34" s="411"/>
      <c r="D34" s="411"/>
      <c r="E34" s="156"/>
      <c r="F34" s="156"/>
      <c r="G34" s="411"/>
    </row>
    <row r="35" spans="1:7" ht="15.75">
      <c r="A35" s="274" t="s">
        <v>472</v>
      </c>
      <c r="B35" s="104"/>
      <c r="C35" s="411"/>
      <c r="D35" s="411"/>
      <c r="E35" s="156"/>
      <c r="F35" s="156"/>
      <c r="G35" s="411"/>
    </row>
    <row r="36" spans="1:7" ht="15.75">
      <c r="A36" s="274" t="s">
        <v>1351</v>
      </c>
      <c r="B36" s="104"/>
      <c r="C36" s="411"/>
      <c r="D36" s="411"/>
      <c r="E36" s="156"/>
      <c r="F36" s="156"/>
      <c r="G36" s="411"/>
    </row>
    <row r="37" spans="1:7" ht="15.75">
      <c r="A37" s="274"/>
      <c r="B37" s="104"/>
      <c r="C37" s="411"/>
      <c r="D37" s="411"/>
      <c r="E37" s="156"/>
      <c r="F37" s="156"/>
      <c r="G37" s="411"/>
    </row>
    <row r="38" spans="1:8" s="156" customFormat="1" ht="15">
      <c r="A38" s="385" t="s">
        <v>186</v>
      </c>
      <c r="B38" s="104"/>
      <c r="C38" s="411"/>
      <c r="D38" s="411"/>
      <c r="G38" s="411"/>
      <c r="H38"/>
    </row>
    <row r="39" spans="1:8" s="405" customFormat="1" ht="25.5">
      <c r="A39" s="403" t="s">
        <v>683</v>
      </c>
      <c r="B39" s="403" t="s">
        <v>121</v>
      </c>
      <c r="C39" s="404" t="s">
        <v>684</v>
      </c>
      <c r="D39" s="404" t="s">
        <v>685</v>
      </c>
      <c r="E39" s="403" t="s">
        <v>124</v>
      </c>
      <c r="F39" s="403" t="s">
        <v>125</v>
      </c>
      <c r="G39" s="404" t="s">
        <v>126</v>
      </c>
      <c r="H39" s="156"/>
    </row>
    <row r="40" spans="1:8" s="156" customFormat="1" ht="51">
      <c r="A40" s="280" t="s">
        <v>1371</v>
      </c>
      <c r="B40" s="280" t="s">
        <v>1194</v>
      </c>
      <c r="C40" s="408">
        <v>2</v>
      </c>
      <c r="D40" s="408">
        <v>229</v>
      </c>
      <c r="E40" s="280" t="s">
        <v>1193</v>
      </c>
      <c r="F40" s="280" t="s">
        <v>130</v>
      </c>
      <c r="G40" s="445">
        <v>229</v>
      </c>
      <c r="H40" s="405"/>
    </row>
    <row r="41" spans="1:7" s="156" customFormat="1" ht="76.5">
      <c r="A41" s="280" t="s">
        <v>1370</v>
      </c>
      <c r="B41" s="363" t="s">
        <v>1202</v>
      </c>
      <c r="C41" s="408">
        <v>18</v>
      </c>
      <c r="D41" s="408">
        <v>950</v>
      </c>
      <c r="E41" s="280" t="s">
        <v>1203</v>
      </c>
      <c r="F41" s="280" t="s">
        <v>130</v>
      </c>
      <c r="G41" s="445">
        <v>2850</v>
      </c>
    </row>
    <row r="42" spans="1:7" s="156" customFormat="1" ht="66" customHeight="1">
      <c r="A42" s="280" t="s">
        <v>1381</v>
      </c>
      <c r="B42" s="358" t="s">
        <v>1204</v>
      </c>
      <c r="C42" s="408">
        <v>6</v>
      </c>
      <c r="D42" s="408">
        <v>355</v>
      </c>
      <c r="E42" s="280" t="s">
        <v>1205</v>
      </c>
      <c r="F42" s="280" t="s">
        <v>130</v>
      </c>
      <c r="G42" s="445">
        <v>1065</v>
      </c>
    </row>
    <row r="43" spans="1:7" s="156" customFormat="1" ht="51">
      <c r="A43" s="280" t="s">
        <v>1382</v>
      </c>
      <c r="B43" s="364" t="s">
        <v>1206</v>
      </c>
      <c r="C43" s="408">
        <v>3</v>
      </c>
      <c r="D43" s="408">
        <v>228</v>
      </c>
      <c r="E43" s="280" t="s">
        <v>1207</v>
      </c>
      <c r="F43" s="280" t="s">
        <v>130</v>
      </c>
      <c r="G43" s="445">
        <v>228</v>
      </c>
    </row>
    <row r="44" spans="1:7" s="156" customFormat="1" ht="63.75">
      <c r="A44" s="280" t="s">
        <v>1383</v>
      </c>
      <c r="B44" s="280" t="s">
        <v>1208</v>
      </c>
      <c r="C44" s="408">
        <v>7</v>
      </c>
      <c r="D44" s="408">
        <v>337</v>
      </c>
      <c r="E44" s="280" t="s">
        <v>1209</v>
      </c>
      <c r="F44" s="280" t="s">
        <v>130</v>
      </c>
      <c r="G44" s="445">
        <v>337</v>
      </c>
    </row>
    <row r="45" spans="1:7" s="156" customFormat="1" ht="51">
      <c r="A45" s="280" t="s">
        <v>1384</v>
      </c>
      <c r="B45" s="280" t="s">
        <v>1210</v>
      </c>
      <c r="C45" s="408">
        <v>2</v>
      </c>
      <c r="D45" s="408">
        <v>48</v>
      </c>
      <c r="E45" s="280" t="s">
        <v>1130</v>
      </c>
      <c r="F45" s="280" t="s">
        <v>130</v>
      </c>
      <c r="G45" s="445">
        <v>48</v>
      </c>
    </row>
    <row r="46" spans="1:8" ht="15.75">
      <c r="A46" s="278"/>
      <c r="B46" s="463" t="s">
        <v>1372</v>
      </c>
      <c r="C46" s="409">
        <f>SUM(C40:C45)</f>
        <v>38</v>
      </c>
      <c r="D46" s="410">
        <f>SUM(D40:D45)</f>
        <v>2147</v>
      </c>
      <c r="E46" s="278"/>
      <c r="F46" s="278"/>
      <c r="G46" s="446">
        <f>SUM(G40:G45)</f>
        <v>4757</v>
      </c>
      <c r="H46" s="156"/>
    </row>
    <row r="47" spans="1:8" s="156" customFormat="1" ht="15.75">
      <c r="A47" s="275" t="s">
        <v>834</v>
      </c>
      <c r="C47" s="412"/>
      <c r="D47" s="412"/>
      <c r="G47" s="412"/>
      <c r="H47"/>
    </row>
    <row r="48" spans="1:7" s="156" customFormat="1" ht="15.75">
      <c r="A48" s="182" t="s">
        <v>730</v>
      </c>
      <c r="C48" s="412"/>
      <c r="D48" s="412"/>
      <c r="G48" s="412"/>
    </row>
    <row r="49" spans="1:7" s="156" customFormat="1" ht="15.75">
      <c r="A49" s="275" t="s">
        <v>786</v>
      </c>
      <c r="C49" s="412"/>
      <c r="D49" s="412"/>
      <c r="G49" s="412"/>
    </row>
    <row r="50" spans="1:7" s="156" customFormat="1" ht="15.75">
      <c r="A50" s="275" t="s">
        <v>473</v>
      </c>
      <c r="C50" s="412"/>
      <c r="D50" s="412"/>
      <c r="G50" s="412"/>
    </row>
    <row r="51" spans="1:7" s="156" customFormat="1" ht="15.75">
      <c r="A51" s="275" t="s">
        <v>1352</v>
      </c>
      <c r="C51" s="412"/>
      <c r="D51" s="412"/>
      <c r="G51" s="412"/>
    </row>
    <row r="52" spans="1:7" s="156" customFormat="1" ht="15.75">
      <c r="A52" s="275"/>
      <c r="C52" s="412"/>
      <c r="D52" s="412"/>
      <c r="G52" s="412"/>
    </row>
    <row r="53" spans="1:8" ht="15.75">
      <c r="A53" s="275"/>
      <c r="B53" s="156"/>
      <c r="C53" s="412"/>
      <c r="D53" s="412"/>
      <c r="E53" s="156"/>
      <c r="F53" s="156"/>
      <c r="G53" s="412"/>
      <c r="H53" s="156"/>
    </row>
    <row r="54" spans="1:7" ht="15">
      <c r="A54" s="385" t="s">
        <v>267</v>
      </c>
      <c r="B54" s="156"/>
      <c r="C54" s="412"/>
      <c r="D54" s="412"/>
      <c r="E54" s="156"/>
      <c r="F54" s="156"/>
      <c r="G54" s="412"/>
    </row>
    <row r="55" spans="1:8" s="405" customFormat="1" ht="25.5">
      <c r="A55" s="403" t="s">
        <v>683</v>
      </c>
      <c r="B55" s="403" t="s">
        <v>121</v>
      </c>
      <c r="C55" s="404" t="s">
        <v>684</v>
      </c>
      <c r="D55" s="404" t="s">
        <v>685</v>
      </c>
      <c r="E55" s="403" t="s">
        <v>124</v>
      </c>
      <c r="F55" s="403" t="s">
        <v>125</v>
      </c>
      <c r="G55" s="404" t="s">
        <v>126</v>
      </c>
      <c r="H55"/>
    </row>
    <row r="56" spans="1:8" s="156" customFormat="1" ht="25.5">
      <c r="A56" s="462" t="s">
        <v>1369</v>
      </c>
      <c r="B56" s="95" t="s">
        <v>1145</v>
      </c>
      <c r="C56" s="413">
        <v>109</v>
      </c>
      <c r="D56" s="413">
        <v>2725</v>
      </c>
      <c r="E56" s="95" t="s">
        <v>783</v>
      </c>
      <c r="F56" s="365" t="s">
        <v>155</v>
      </c>
      <c r="G56" s="448">
        <v>2725</v>
      </c>
      <c r="H56" s="405"/>
    </row>
    <row r="57" spans="1:8" ht="15.75">
      <c r="A57" s="278"/>
      <c r="B57" s="463" t="s">
        <v>1372</v>
      </c>
      <c r="C57" s="409">
        <v>109</v>
      </c>
      <c r="D57" s="410">
        <f>SUM(D56:D56)</f>
        <v>2725</v>
      </c>
      <c r="E57" s="278"/>
      <c r="F57" s="278"/>
      <c r="G57" s="446">
        <f>SUM(G56:G56)</f>
        <v>2725</v>
      </c>
      <c r="H57" s="156"/>
    </row>
    <row r="58" ht="15.75">
      <c r="A58" s="194" t="s">
        <v>837</v>
      </c>
    </row>
    <row r="59" ht="15.75">
      <c r="A59" s="194" t="s">
        <v>723</v>
      </c>
    </row>
    <row r="60" spans="1:8" s="156" customFormat="1" ht="15.75">
      <c r="A60" s="275" t="s">
        <v>787</v>
      </c>
      <c r="C60" s="412"/>
      <c r="D60" s="412"/>
      <c r="G60" s="412"/>
      <c r="H60"/>
    </row>
    <row r="61" spans="1:7" s="156" customFormat="1" ht="15.75">
      <c r="A61" s="275" t="s">
        <v>474</v>
      </c>
      <c r="C61" s="412"/>
      <c r="D61" s="412"/>
      <c r="G61" s="412"/>
    </row>
    <row r="62" spans="1:7" s="156" customFormat="1" ht="15.75">
      <c r="A62" s="275" t="s">
        <v>1317</v>
      </c>
      <c r="C62" s="412"/>
      <c r="D62" s="412"/>
      <c r="G62" s="412"/>
    </row>
    <row r="63" spans="1:7" s="156" customFormat="1" ht="15.75">
      <c r="A63" s="275"/>
      <c r="C63" s="412"/>
      <c r="D63" s="412"/>
      <c r="G63" s="412"/>
    </row>
    <row r="64" spans="1:7" s="156" customFormat="1" ht="15">
      <c r="A64" s="386" t="s">
        <v>1316</v>
      </c>
      <c r="C64" s="412"/>
      <c r="D64" s="412"/>
      <c r="G64" s="412"/>
    </row>
    <row r="65" spans="1:8" s="405" customFormat="1" ht="25.5">
      <c r="A65" s="403" t="s">
        <v>683</v>
      </c>
      <c r="B65" s="403" t="s">
        <v>121</v>
      </c>
      <c r="C65" s="404" t="s">
        <v>684</v>
      </c>
      <c r="D65" s="404" t="s">
        <v>685</v>
      </c>
      <c r="E65" s="403" t="s">
        <v>124</v>
      </c>
      <c r="F65" s="403" t="s">
        <v>125</v>
      </c>
      <c r="G65" s="404" t="s">
        <v>126</v>
      </c>
      <c r="H65" s="156"/>
    </row>
    <row r="66" spans="1:8" s="156" customFormat="1" ht="25.5">
      <c r="A66" s="280" t="s">
        <v>466</v>
      </c>
      <c r="B66" s="366" t="s">
        <v>1197</v>
      </c>
      <c r="C66" s="408">
        <v>2</v>
      </c>
      <c r="D66" s="408">
        <v>1103</v>
      </c>
      <c r="E66" s="280" t="s">
        <v>436</v>
      </c>
      <c r="F66" s="280" t="s">
        <v>130</v>
      </c>
      <c r="G66" s="445">
        <v>1103</v>
      </c>
      <c r="H66" s="405"/>
    </row>
    <row r="67" spans="1:7" s="156" customFormat="1" ht="25.5">
      <c r="A67" s="280" t="s">
        <v>467</v>
      </c>
      <c r="B67" s="280" t="s">
        <v>1198</v>
      </c>
      <c r="C67" s="408">
        <v>12</v>
      </c>
      <c r="D67" s="408">
        <v>15</v>
      </c>
      <c r="E67" s="280" t="s">
        <v>142</v>
      </c>
      <c r="F67" s="280" t="s">
        <v>130</v>
      </c>
      <c r="G67" s="445">
        <v>180</v>
      </c>
    </row>
    <row r="68" spans="1:7" s="156" customFormat="1" ht="38.25">
      <c r="A68" s="280" t="s">
        <v>1199</v>
      </c>
      <c r="B68" s="280" t="s">
        <v>1200</v>
      </c>
      <c r="C68" s="408">
        <v>4</v>
      </c>
      <c r="D68" s="408">
        <v>564</v>
      </c>
      <c r="E68" s="280" t="s">
        <v>1201</v>
      </c>
      <c r="F68" s="280" t="s">
        <v>130</v>
      </c>
      <c r="G68" s="445">
        <v>564</v>
      </c>
    </row>
    <row r="69" spans="1:7" s="156" customFormat="1" ht="25.5">
      <c r="A69" s="281" t="s">
        <v>1255</v>
      </c>
      <c r="B69" s="280" t="s">
        <v>1256</v>
      </c>
      <c r="C69" s="408">
        <v>1</v>
      </c>
      <c r="D69" s="408">
        <v>30</v>
      </c>
      <c r="E69" s="280" t="s">
        <v>1088</v>
      </c>
      <c r="F69" s="280" t="s">
        <v>1088</v>
      </c>
      <c r="G69" s="445">
        <v>30</v>
      </c>
    </row>
    <row r="70" spans="1:7" s="156" customFormat="1" ht="25.5">
      <c r="A70" s="280" t="s">
        <v>468</v>
      </c>
      <c r="B70" s="280" t="s">
        <v>1251</v>
      </c>
      <c r="C70" s="408">
        <v>1</v>
      </c>
      <c r="D70" s="408">
        <v>167</v>
      </c>
      <c r="E70" s="280" t="s">
        <v>1252</v>
      </c>
      <c r="F70" s="280" t="s">
        <v>1088</v>
      </c>
      <c r="G70" s="445">
        <v>167</v>
      </c>
    </row>
    <row r="71" spans="1:7" s="156" customFormat="1" ht="25.5">
      <c r="A71" s="280" t="s">
        <v>1258</v>
      </c>
      <c r="B71" s="280" t="s">
        <v>1259</v>
      </c>
      <c r="C71" s="408">
        <v>1</v>
      </c>
      <c r="D71" s="408">
        <v>52</v>
      </c>
      <c r="E71" s="280" t="s">
        <v>1260</v>
      </c>
      <c r="F71" s="280" t="s">
        <v>1088</v>
      </c>
      <c r="G71" s="445">
        <v>52</v>
      </c>
    </row>
    <row r="72" spans="1:7" s="156" customFormat="1" ht="51">
      <c r="A72" s="280" t="s">
        <v>1302</v>
      </c>
      <c r="B72" s="280" t="s">
        <v>1196</v>
      </c>
      <c r="C72" s="408">
        <v>2</v>
      </c>
      <c r="D72" s="408">
        <v>100</v>
      </c>
      <c r="E72" s="280" t="s">
        <v>1301</v>
      </c>
      <c r="F72" s="280" t="s">
        <v>1300</v>
      </c>
      <c r="G72" s="445">
        <v>100</v>
      </c>
    </row>
    <row r="73" spans="1:7" s="156" customFormat="1" ht="25.5">
      <c r="A73" s="280" t="s">
        <v>1257</v>
      </c>
      <c r="B73" s="280" t="s">
        <v>1253</v>
      </c>
      <c r="C73" s="408">
        <v>1</v>
      </c>
      <c r="D73" s="408">
        <v>21</v>
      </c>
      <c r="E73" s="280" t="s">
        <v>1254</v>
      </c>
      <c r="F73" s="280" t="s">
        <v>1088</v>
      </c>
      <c r="G73" s="445">
        <v>21</v>
      </c>
    </row>
    <row r="74" spans="1:7" s="156" customFormat="1" ht="25.5">
      <c r="A74" s="281" t="s">
        <v>1389</v>
      </c>
      <c r="B74" s="280" t="s">
        <v>1151</v>
      </c>
      <c r="C74" s="408">
        <v>10</v>
      </c>
      <c r="D74" s="408">
        <v>22</v>
      </c>
      <c r="E74" s="280" t="s">
        <v>399</v>
      </c>
      <c r="F74" s="280" t="s">
        <v>288</v>
      </c>
      <c r="G74" s="445">
        <v>220</v>
      </c>
    </row>
    <row r="75" spans="1:7" s="156" customFormat="1" ht="12.75">
      <c r="A75" s="281" t="s">
        <v>133</v>
      </c>
      <c r="B75" s="280"/>
      <c r="C75" s="408">
        <v>9</v>
      </c>
      <c r="D75" s="408">
        <v>180</v>
      </c>
      <c r="E75" s="280" t="s">
        <v>1275</v>
      </c>
      <c r="F75" s="280" t="s">
        <v>161</v>
      </c>
      <c r="G75" s="445">
        <v>180</v>
      </c>
    </row>
    <row r="76" spans="1:7" s="156" customFormat="1" ht="25.5">
      <c r="A76" s="281" t="s">
        <v>469</v>
      </c>
      <c r="B76" s="280" t="s">
        <v>1295</v>
      </c>
      <c r="C76" s="408">
        <v>16</v>
      </c>
      <c r="D76" s="408">
        <v>1000</v>
      </c>
      <c r="E76" s="280" t="s">
        <v>251</v>
      </c>
      <c r="F76" s="280" t="s">
        <v>161</v>
      </c>
      <c r="G76" s="445">
        <v>1000</v>
      </c>
    </row>
    <row r="77" spans="1:7" s="156" customFormat="1" ht="12.75">
      <c r="A77" s="281" t="s">
        <v>470</v>
      </c>
      <c r="B77" s="280" t="s">
        <v>1303</v>
      </c>
      <c r="C77" s="408">
        <v>3</v>
      </c>
      <c r="D77" s="408">
        <v>3000</v>
      </c>
      <c r="E77" s="280" t="s">
        <v>251</v>
      </c>
      <c r="F77" s="280" t="s">
        <v>161</v>
      </c>
      <c r="G77" s="445">
        <v>3000</v>
      </c>
    </row>
    <row r="78" spans="1:7" s="156" customFormat="1" ht="12.75">
      <c r="A78" s="281"/>
      <c r="B78" s="280" t="s">
        <v>1306</v>
      </c>
      <c r="C78" s="408">
        <v>18</v>
      </c>
      <c r="D78" s="408">
        <v>3500</v>
      </c>
      <c r="E78" s="280" t="s">
        <v>251</v>
      </c>
      <c r="F78" s="280" t="s">
        <v>161</v>
      </c>
      <c r="G78" s="445">
        <v>3500</v>
      </c>
    </row>
    <row r="79" spans="1:7" s="156" customFormat="1" ht="12.75">
      <c r="A79" s="281"/>
      <c r="B79" s="280" t="s">
        <v>1304</v>
      </c>
      <c r="C79" s="408">
        <v>6</v>
      </c>
      <c r="D79" s="408">
        <v>1800</v>
      </c>
      <c r="E79" s="280" t="s">
        <v>251</v>
      </c>
      <c r="F79" s="280" t="s">
        <v>161</v>
      </c>
      <c r="G79" s="445">
        <v>1800</v>
      </c>
    </row>
    <row r="80" spans="1:7" s="156" customFormat="1" ht="12.75">
      <c r="A80" s="281"/>
      <c r="B80" s="280" t="s">
        <v>1305</v>
      </c>
      <c r="C80" s="408">
        <v>17</v>
      </c>
      <c r="D80" s="408">
        <v>255</v>
      </c>
      <c r="E80" s="280" t="s">
        <v>251</v>
      </c>
      <c r="F80" s="280" t="s">
        <v>161</v>
      </c>
      <c r="G80" s="445">
        <v>255</v>
      </c>
    </row>
    <row r="81" spans="1:7" s="156" customFormat="1" ht="25.5">
      <c r="A81" s="367" t="s">
        <v>471</v>
      </c>
      <c r="B81" s="363" t="s">
        <v>1294</v>
      </c>
      <c r="C81" s="414">
        <v>11</v>
      </c>
      <c r="D81" s="414">
        <v>190</v>
      </c>
      <c r="E81" s="280" t="s">
        <v>1128</v>
      </c>
      <c r="F81" s="280" t="s">
        <v>161</v>
      </c>
      <c r="G81" s="448">
        <v>190</v>
      </c>
    </row>
    <row r="82" spans="1:7" s="156" customFormat="1" ht="25.5">
      <c r="A82" s="281" t="s">
        <v>516</v>
      </c>
      <c r="B82" s="368"/>
      <c r="C82" s="414">
        <v>1</v>
      </c>
      <c r="D82" s="414">
        <v>500</v>
      </c>
      <c r="E82" s="280" t="s">
        <v>251</v>
      </c>
      <c r="F82" s="280" t="s">
        <v>1368</v>
      </c>
      <c r="G82" s="445">
        <v>500</v>
      </c>
    </row>
    <row r="83" spans="1:7" s="156" customFormat="1" ht="38.25">
      <c r="A83" s="362" t="s">
        <v>1170</v>
      </c>
      <c r="B83" s="367" t="s">
        <v>1171</v>
      </c>
      <c r="C83" s="414">
        <v>2</v>
      </c>
      <c r="D83" s="414">
        <v>100</v>
      </c>
      <c r="E83" s="280" t="s">
        <v>1172</v>
      </c>
      <c r="F83" s="280" t="s">
        <v>288</v>
      </c>
      <c r="G83" s="448">
        <v>100</v>
      </c>
    </row>
    <row r="84" spans="1:8" ht="15.75">
      <c r="A84" s="278"/>
      <c r="B84" s="463" t="s">
        <v>1372</v>
      </c>
      <c r="C84" s="409">
        <f>SUM(C66:C83)</f>
        <v>117</v>
      </c>
      <c r="D84" s="410">
        <f>SUM(D66:D83)</f>
        <v>12599</v>
      </c>
      <c r="E84" s="278"/>
      <c r="F84" s="278"/>
      <c r="G84" s="446">
        <f>SUM(G66:G83)</f>
        <v>12962</v>
      </c>
      <c r="H84" s="156"/>
    </row>
    <row r="85" ht="15.75">
      <c r="A85" s="175" t="s">
        <v>855</v>
      </c>
    </row>
    <row r="86" ht="12.75">
      <c r="A86" s="168" t="s">
        <v>724</v>
      </c>
    </row>
    <row r="87" ht="15.75">
      <c r="A87" s="275" t="s">
        <v>788</v>
      </c>
    </row>
    <row r="88" ht="15.75">
      <c r="A88" s="275" t="s">
        <v>475</v>
      </c>
    </row>
    <row r="89" ht="15.75">
      <c r="A89" s="275" t="s">
        <v>1353</v>
      </c>
    </row>
    <row r="90" ht="15.75">
      <c r="A90" s="275"/>
    </row>
    <row r="91" spans="1:8" s="156" customFormat="1" ht="15">
      <c r="A91" s="369" t="s">
        <v>254</v>
      </c>
      <c r="B91" s="369"/>
      <c r="C91" s="415"/>
      <c r="D91" s="415"/>
      <c r="E91" s="108"/>
      <c r="F91" s="108"/>
      <c r="G91" s="415"/>
      <c r="H91"/>
    </row>
    <row r="92" spans="1:7" s="156" customFormat="1" ht="12.75">
      <c r="A92" s="108"/>
      <c r="B92" s="108"/>
      <c r="C92" s="415"/>
      <c r="D92" s="415"/>
      <c r="E92" s="108"/>
      <c r="F92" s="108"/>
      <c r="G92" s="415"/>
    </row>
    <row r="93" spans="1:8" s="469" customFormat="1" ht="21" customHeight="1">
      <c r="A93" s="466" t="s">
        <v>856</v>
      </c>
      <c r="B93" s="467"/>
      <c r="C93" s="416"/>
      <c r="D93" s="416"/>
      <c r="E93" s="468"/>
      <c r="F93" s="468"/>
      <c r="G93" s="416"/>
      <c r="H93" s="156"/>
    </row>
    <row r="94" spans="1:8" s="405" customFormat="1" ht="25.5">
      <c r="A94" s="403" t="s">
        <v>683</v>
      </c>
      <c r="B94" s="403" t="s">
        <v>121</v>
      </c>
      <c r="C94" s="404" t="s">
        <v>684</v>
      </c>
      <c r="D94" s="404" t="s">
        <v>685</v>
      </c>
      <c r="E94" s="403" t="s">
        <v>124</v>
      </c>
      <c r="F94" s="403" t="s">
        <v>125</v>
      </c>
      <c r="G94" s="404" t="s">
        <v>126</v>
      </c>
      <c r="H94" s="469"/>
    </row>
    <row r="95" spans="1:8" s="156" customFormat="1" ht="38.25">
      <c r="A95" s="280" t="s">
        <v>1343</v>
      </c>
      <c r="B95" s="280" t="s">
        <v>1211</v>
      </c>
      <c r="C95" s="408">
        <v>1</v>
      </c>
      <c r="D95" s="408">
        <v>125</v>
      </c>
      <c r="E95" s="280" t="s">
        <v>1212</v>
      </c>
      <c r="F95" s="280" t="s">
        <v>130</v>
      </c>
      <c r="G95" s="445">
        <v>125</v>
      </c>
      <c r="H95" s="405"/>
    </row>
    <row r="96" spans="1:7" s="156" customFormat="1" ht="89.25">
      <c r="A96" s="280" t="s">
        <v>1213</v>
      </c>
      <c r="B96" s="280" t="s">
        <v>1214</v>
      </c>
      <c r="C96" s="408">
        <v>1</v>
      </c>
      <c r="D96" s="408">
        <v>50</v>
      </c>
      <c r="E96" s="280" t="s">
        <v>1131</v>
      </c>
      <c r="F96" s="280" t="s">
        <v>130</v>
      </c>
      <c r="G96" s="445">
        <v>50</v>
      </c>
    </row>
    <row r="97" spans="1:7" s="156" customFormat="1" ht="51">
      <c r="A97" s="280" t="s">
        <v>1215</v>
      </c>
      <c r="B97" s="366" t="s">
        <v>1216</v>
      </c>
      <c r="C97" s="408">
        <v>1</v>
      </c>
      <c r="D97" s="408">
        <v>210</v>
      </c>
      <c r="E97" s="280" t="s">
        <v>282</v>
      </c>
      <c r="F97" s="280" t="s">
        <v>130</v>
      </c>
      <c r="G97" s="445">
        <v>210</v>
      </c>
    </row>
    <row r="98" spans="1:7" s="156" customFormat="1" ht="38.25">
      <c r="A98" s="280" t="s">
        <v>1222</v>
      </c>
      <c r="B98" s="366" t="s">
        <v>1220</v>
      </c>
      <c r="C98" s="408">
        <v>35</v>
      </c>
      <c r="D98" s="408">
        <v>56</v>
      </c>
      <c r="E98" s="280" t="s">
        <v>1221</v>
      </c>
      <c r="F98" s="280" t="s">
        <v>130</v>
      </c>
      <c r="G98" s="445">
        <v>280</v>
      </c>
    </row>
    <row r="99" spans="1:7" s="156" customFormat="1" ht="51">
      <c r="A99" s="280" t="s">
        <v>1217</v>
      </c>
      <c r="B99" s="280" t="s">
        <v>1218</v>
      </c>
      <c r="C99" s="408">
        <v>23</v>
      </c>
      <c r="D99" s="408">
        <v>1150</v>
      </c>
      <c r="E99" s="280" t="s">
        <v>282</v>
      </c>
      <c r="F99" s="280" t="s">
        <v>130</v>
      </c>
      <c r="G99" s="445">
        <v>1150</v>
      </c>
    </row>
    <row r="100" spans="1:7" s="156" customFormat="1" ht="25.5">
      <c r="A100" s="280" t="s">
        <v>482</v>
      </c>
      <c r="B100" s="280" t="s">
        <v>1219</v>
      </c>
      <c r="C100" s="408">
        <v>1</v>
      </c>
      <c r="D100" s="408">
        <v>300</v>
      </c>
      <c r="E100" s="280" t="s">
        <v>483</v>
      </c>
      <c r="F100" s="280" t="s">
        <v>130</v>
      </c>
      <c r="G100" s="445">
        <v>300</v>
      </c>
    </row>
    <row r="101" spans="1:7" s="156" customFormat="1" ht="102">
      <c r="A101" s="280" t="s">
        <v>1223</v>
      </c>
      <c r="B101" s="366" t="s">
        <v>1224</v>
      </c>
      <c r="C101" s="408">
        <v>1</v>
      </c>
      <c r="D101" s="408">
        <v>80</v>
      </c>
      <c r="E101" s="280" t="s">
        <v>1225</v>
      </c>
      <c r="F101" s="280" t="s">
        <v>130</v>
      </c>
      <c r="G101" s="445">
        <v>80</v>
      </c>
    </row>
    <row r="102" spans="1:7" s="156" customFormat="1" ht="153">
      <c r="A102" s="280" t="s">
        <v>1226</v>
      </c>
      <c r="B102" s="366" t="s">
        <v>1227</v>
      </c>
      <c r="C102" s="408">
        <v>1</v>
      </c>
      <c r="D102" s="408">
        <v>55</v>
      </c>
      <c r="E102" s="280" t="s">
        <v>862</v>
      </c>
      <c r="F102" s="280" t="s">
        <v>130</v>
      </c>
      <c r="G102" s="445">
        <v>55</v>
      </c>
    </row>
    <row r="103" spans="1:7" s="156" customFormat="1" ht="25.5">
      <c r="A103" s="280" t="s">
        <v>1228</v>
      </c>
      <c r="B103" s="366" t="s">
        <v>1230</v>
      </c>
      <c r="C103" s="408">
        <v>4</v>
      </c>
      <c r="D103" s="408">
        <v>840</v>
      </c>
      <c r="E103" s="280" t="s">
        <v>1229</v>
      </c>
      <c r="F103" s="280" t="s">
        <v>130</v>
      </c>
      <c r="G103" s="445">
        <v>840</v>
      </c>
    </row>
    <row r="104" spans="1:7" s="156" customFormat="1" ht="25.5">
      <c r="A104" s="280" t="s">
        <v>1299</v>
      </c>
      <c r="B104" s="280" t="s">
        <v>873</v>
      </c>
      <c r="C104" s="408">
        <v>195</v>
      </c>
      <c r="D104" s="408">
        <v>4172</v>
      </c>
      <c r="E104" s="280" t="s">
        <v>1088</v>
      </c>
      <c r="F104" s="280" t="s">
        <v>1088</v>
      </c>
      <c r="G104" s="445">
        <v>4172</v>
      </c>
    </row>
    <row r="105" spans="1:7" s="156" customFormat="1" ht="25.5">
      <c r="A105" s="280" t="s">
        <v>1153</v>
      </c>
      <c r="B105" s="280" t="s">
        <v>1344</v>
      </c>
      <c r="C105" s="408">
        <v>1</v>
      </c>
      <c r="D105" s="408">
        <v>270</v>
      </c>
      <c r="E105" s="280" t="s">
        <v>303</v>
      </c>
      <c r="F105" s="280" t="s">
        <v>288</v>
      </c>
      <c r="G105" s="445">
        <v>270</v>
      </c>
    </row>
    <row r="106" spans="1:7" s="156" customFormat="1" ht="63.75">
      <c r="A106" s="280" t="s">
        <v>1154</v>
      </c>
      <c r="B106" s="280" t="s">
        <v>1152</v>
      </c>
      <c r="C106" s="408">
        <v>4</v>
      </c>
      <c r="D106" s="408">
        <v>3640</v>
      </c>
      <c r="E106" s="280" t="s">
        <v>1232</v>
      </c>
      <c r="F106" s="280" t="s">
        <v>288</v>
      </c>
      <c r="G106" s="445">
        <v>3640</v>
      </c>
    </row>
    <row r="107" spans="1:7" s="156" customFormat="1" ht="38.25">
      <c r="A107" s="280" t="s">
        <v>1249</v>
      </c>
      <c r="B107" s="280" t="s">
        <v>1250</v>
      </c>
      <c r="C107" s="408">
        <v>1</v>
      </c>
      <c r="D107" s="408">
        <v>225</v>
      </c>
      <c r="E107" s="280" t="s">
        <v>146</v>
      </c>
      <c r="F107" s="280" t="s">
        <v>130</v>
      </c>
      <c r="G107" s="445">
        <v>225</v>
      </c>
    </row>
    <row r="108" spans="1:7" s="156" customFormat="1" ht="12.75">
      <c r="A108" s="281" t="s">
        <v>1345</v>
      </c>
      <c r="B108" s="366" t="s">
        <v>1155</v>
      </c>
      <c r="C108" s="408">
        <v>1</v>
      </c>
      <c r="D108" s="408">
        <v>120</v>
      </c>
      <c r="E108" s="280" t="s">
        <v>1175</v>
      </c>
      <c r="F108" s="280" t="s">
        <v>288</v>
      </c>
      <c r="G108" s="445">
        <v>120</v>
      </c>
    </row>
    <row r="109" spans="1:7" s="156" customFormat="1" ht="38.25">
      <c r="A109" s="280" t="s">
        <v>1174</v>
      </c>
      <c r="B109" s="280" t="s">
        <v>1156</v>
      </c>
      <c r="C109" s="414">
        <v>8</v>
      </c>
      <c r="D109" s="414">
        <v>30</v>
      </c>
      <c r="E109" s="363" t="s">
        <v>960</v>
      </c>
      <c r="F109" s="367" t="s">
        <v>288</v>
      </c>
      <c r="G109" s="449">
        <v>240</v>
      </c>
    </row>
    <row r="110" spans="1:7" s="156" customFormat="1" ht="25.5">
      <c r="A110" s="280" t="s">
        <v>1390</v>
      </c>
      <c r="B110" s="280" t="s">
        <v>1157</v>
      </c>
      <c r="C110" s="414">
        <v>18</v>
      </c>
      <c r="D110" s="414">
        <v>20</v>
      </c>
      <c r="E110" s="363" t="s">
        <v>391</v>
      </c>
      <c r="F110" s="367" t="s">
        <v>288</v>
      </c>
      <c r="G110" s="449">
        <v>360</v>
      </c>
    </row>
    <row r="111" spans="1:8" s="370" customFormat="1" ht="25.5">
      <c r="A111" s="280" t="s">
        <v>1391</v>
      </c>
      <c r="B111" s="371" t="s">
        <v>1158</v>
      </c>
      <c r="C111" s="414">
        <v>1</v>
      </c>
      <c r="D111" s="414">
        <v>80</v>
      </c>
      <c r="E111" s="363" t="s">
        <v>1159</v>
      </c>
      <c r="F111" s="367" t="s">
        <v>1231</v>
      </c>
      <c r="G111" s="449">
        <v>80</v>
      </c>
      <c r="H111" s="156"/>
    </row>
    <row r="112" spans="1:8" s="156" customFormat="1" ht="12.75">
      <c r="A112" s="281" t="s">
        <v>1392</v>
      </c>
      <c r="B112" s="371" t="s">
        <v>1346</v>
      </c>
      <c r="C112" s="414">
        <v>467</v>
      </c>
      <c r="D112" s="414">
        <v>68</v>
      </c>
      <c r="E112" s="363"/>
      <c r="F112" s="367" t="s">
        <v>257</v>
      </c>
      <c r="G112" s="450">
        <v>1146</v>
      </c>
      <c r="H112" s="370"/>
    </row>
    <row r="113" spans="1:7" s="156" customFormat="1" ht="38.25">
      <c r="A113" s="281" t="s">
        <v>1365</v>
      </c>
      <c r="B113" s="371" t="s">
        <v>1366</v>
      </c>
      <c r="C113" s="414">
        <v>1</v>
      </c>
      <c r="D113" s="414">
        <v>80</v>
      </c>
      <c r="E113" s="363"/>
      <c r="F113" s="367" t="s">
        <v>1367</v>
      </c>
      <c r="G113" s="450">
        <v>80</v>
      </c>
    </row>
    <row r="114" spans="1:7" s="156" customFormat="1" ht="51">
      <c r="A114" s="281" t="s">
        <v>1245</v>
      </c>
      <c r="B114" s="367" t="s">
        <v>1247</v>
      </c>
      <c r="C114" s="414">
        <v>1</v>
      </c>
      <c r="D114" s="414">
        <v>1726</v>
      </c>
      <c r="E114" s="363" t="s">
        <v>1246</v>
      </c>
      <c r="F114" s="367" t="s">
        <v>1248</v>
      </c>
      <c r="G114" s="451">
        <v>1726</v>
      </c>
    </row>
    <row r="115" spans="1:8" ht="15.75">
      <c r="A115" s="278"/>
      <c r="B115" s="463" t="s">
        <v>1372</v>
      </c>
      <c r="C115" s="409">
        <f>SUM(C95:C114)</f>
        <v>766</v>
      </c>
      <c r="D115" s="410">
        <f>SUM(D95:D114)</f>
        <v>13297</v>
      </c>
      <c r="E115" s="278"/>
      <c r="F115" s="278"/>
      <c r="G115" s="446">
        <f>SUM(G95:G114)</f>
        <v>15149</v>
      </c>
      <c r="H115" s="156"/>
    </row>
    <row r="116" ht="15.75">
      <c r="A116" s="182" t="s">
        <v>879</v>
      </c>
    </row>
    <row r="117" ht="15.75">
      <c r="A117" s="194" t="s">
        <v>725</v>
      </c>
    </row>
    <row r="118" ht="15.75">
      <c r="A118" s="275" t="s">
        <v>789</v>
      </c>
    </row>
    <row r="119" ht="15.75">
      <c r="A119" s="275" t="s">
        <v>476</v>
      </c>
    </row>
    <row r="120" ht="15.75">
      <c r="A120" s="275" t="s">
        <v>1354</v>
      </c>
    </row>
    <row r="121" ht="15.75">
      <c r="A121" s="275"/>
    </row>
    <row r="122" spans="1:8" s="156" customFormat="1" ht="15">
      <c r="A122" s="387" t="s">
        <v>309</v>
      </c>
      <c r="B122"/>
      <c r="C122" s="405"/>
      <c r="D122" s="405"/>
      <c r="E122"/>
      <c r="F122"/>
      <c r="G122" s="405"/>
      <c r="H122"/>
    </row>
    <row r="123" spans="1:8" s="405" customFormat="1" ht="25.5">
      <c r="A123" s="403" t="s">
        <v>683</v>
      </c>
      <c r="B123" s="403" t="s">
        <v>121</v>
      </c>
      <c r="C123" s="404" t="s">
        <v>684</v>
      </c>
      <c r="D123" s="404" t="s">
        <v>685</v>
      </c>
      <c r="E123" s="403" t="s">
        <v>124</v>
      </c>
      <c r="F123" s="403" t="s">
        <v>125</v>
      </c>
      <c r="G123" s="404" t="s">
        <v>126</v>
      </c>
      <c r="H123" s="156"/>
    </row>
    <row r="124" spans="1:8" s="156" customFormat="1" ht="15">
      <c r="A124" s="372" t="s">
        <v>1330</v>
      </c>
      <c r="B124" s="373" t="s">
        <v>387</v>
      </c>
      <c r="C124" s="417">
        <v>31</v>
      </c>
      <c r="D124" s="417">
        <v>10</v>
      </c>
      <c r="E124" s="367" t="s">
        <v>339</v>
      </c>
      <c r="F124" s="367" t="s">
        <v>340</v>
      </c>
      <c r="G124" s="452">
        <v>310</v>
      </c>
      <c r="H124" s="405"/>
    </row>
    <row r="125" spans="1:7" s="156" customFormat="1" ht="15">
      <c r="A125" s="372" t="s">
        <v>1331</v>
      </c>
      <c r="B125" s="373" t="s">
        <v>1333</v>
      </c>
      <c r="C125" s="417">
        <v>20</v>
      </c>
      <c r="D125" s="417">
        <v>8</v>
      </c>
      <c r="E125" s="367" t="s">
        <v>1332</v>
      </c>
      <c r="F125" s="367" t="s">
        <v>340</v>
      </c>
      <c r="G125" s="452">
        <v>160</v>
      </c>
    </row>
    <row r="126" spans="1:7" s="156" customFormat="1" ht="15">
      <c r="A126" s="372" t="s">
        <v>437</v>
      </c>
      <c r="B126" s="373" t="s">
        <v>387</v>
      </c>
      <c r="C126" s="417">
        <v>30</v>
      </c>
      <c r="D126" s="417">
        <v>10</v>
      </c>
      <c r="E126" s="367" t="s">
        <v>340</v>
      </c>
      <c r="F126" s="367" t="s">
        <v>340</v>
      </c>
      <c r="G126" s="452">
        <v>300</v>
      </c>
    </row>
    <row r="127" spans="1:7" s="156" customFormat="1" ht="12.75">
      <c r="A127" s="280" t="s">
        <v>0</v>
      </c>
      <c r="B127" s="280" t="s">
        <v>1147</v>
      </c>
      <c r="C127" s="408">
        <v>71</v>
      </c>
      <c r="D127" s="408">
        <v>13</v>
      </c>
      <c r="E127" s="280" t="s">
        <v>240</v>
      </c>
      <c r="F127" s="280" t="s">
        <v>1088</v>
      </c>
      <c r="G127" s="453">
        <v>713</v>
      </c>
    </row>
    <row r="128" spans="1:7" s="156" customFormat="1" ht="25.5">
      <c r="A128" s="280" t="s">
        <v>1</v>
      </c>
      <c r="B128" s="280" t="s">
        <v>884</v>
      </c>
      <c r="C128" s="408">
        <v>32</v>
      </c>
      <c r="D128" s="408">
        <v>12</v>
      </c>
      <c r="E128" s="280" t="s">
        <v>240</v>
      </c>
      <c r="F128" s="280" t="s">
        <v>1088</v>
      </c>
      <c r="G128" s="453">
        <v>403</v>
      </c>
    </row>
    <row r="129" spans="1:7" s="156" customFormat="1" ht="25.5">
      <c r="A129" s="280" t="s">
        <v>460</v>
      </c>
      <c r="B129" s="280" t="s">
        <v>463</v>
      </c>
      <c r="C129" s="408">
        <v>29</v>
      </c>
      <c r="D129" s="408">
        <v>9</v>
      </c>
      <c r="E129" s="280" t="s">
        <v>892</v>
      </c>
      <c r="F129" s="280" t="s">
        <v>1088</v>
      </c>
      <c r="G129" s="453">
        <v>153</v>
      </c>
    </row>
    <row r="130" spans="1:7" s="156" customFormat="1" ht="12.75">
      <c r="A130" s="280" t="s">
        <v>2</v>
      </c>
      <c r="B130" s="280" t="s">
        <v>887</v>
      </c>
      <c r="C130" s="408">
        <v>69</v>
      </c>
      <c r="D130" s="408">
        <v>1472</v>
      </c>
      <c r="E130" s="280" t="s">
        <v>461</v>
      </c>
      <c r="F130" s="280" t="s">
        <v>1261</v>
      </c>
      <c r="G130" s="453">
        <v>1472</v>
      </c>
    </row>
    <row r="131" spans="1:7" s="156" customFormat="1" ht="12.75">
      <c r="A131" s="280" t="s">
        <v>438</v>
      </c>
      <c r="B131" s="280" t="s">
        <v>887</v>
      </c>
      <c r="C131" s="408">
        <v>11</v>
      </c>
      <c r="D131" s="408">
        <v>249</v>
      </c>
      <c r="E131" s="280" t="s">
        <v>1088</v>
      </c>
      <c r="F131" s="280" t="s">
        <v>1261</v>
      </c>
      <c r="G131" s="453">
        <v>249</v>
      </c>
    </row>
    <row r="132" spans="1:7" s="156" customFormat="1" ht="25.5">
      <c r="A132" s="280" t="s">
        <v>3</v>
      </c>
      <c r="B132" s="280" t="s">
        <v>64</v>
      </c>
      <c r="C132" s="408">
        <v>22</v>
      </c>
      <c r="D132" s="408">
        <v>17</v>
      </c>
      <c r="E132" s="280" t="s">
        <v>1262</v>
      </c>
      <c r="F132" s="280" t="s">
        <v>1088</v>
      </c>
      <c r="G132" s="453">
        <v>176</v>
      </c>
    </row>
    <row r="133" spans="1:7" s="156" customFormat="1" ht="25.5">
      <c r="A133" s="280" t="s">
        <v>1146</v>
      </c>
      <c r="B133" s="280" t="s">
        <v>224</v>
      </c>
      <c r="C133" s="408">
        <v>12</v>
      </c>
      <c r="D133" s="408">
        <v>12</v>
      </c>
      <c r="E133" s="280" t="s">
        <v>369</v>
      </c>
      <c r="F133" s="280" t="s">
        <v>155</v>
      </c>
      <c r="G133" s="445">
        <v>144</v>
      </c>
    </row>
    <row r="134" spans="1:7" s="156" customFormat="1" ht="25.5">
      <c r="A134" s="280" t="s">
        <v>4</v>
      </c>
      <c r="B134" s="280" t="s">
        <v>889</v>
      </c>
      <c r="C134" s="408">
        <v>12</v>
      </c>
      <c r="D134" s="408">
        <v>10</v>
      </c>
      <c r="E134" s="280" t="s">
        <v>369</v>
      </c>
      <c r="F134" s="280" t="s">
        <v>155</v>
      </c>
      <c r="G134" s="445">
        <v>120</v>
      </c>
    </row>
    <row r="135" spans="1:7" s="156" customFormat="1" ht="12.75">
      <c r="A135" s="280" t="s">
        <v>5</v>
      </c>
      <c r="B135" s="280" t="s">
        <v>896</v>
      </c>
      <c r="C135" s="418">
        <v>25</v>
      </c>
      <c r="D135" s="418">
        <v>5</v>
      </c>
      <c r="E135" s="280" t="s">
        <v>1263</v>
      </c>
      <c r="F135" s="280" t="s">
        <v>1088</v>
      </c>
      <c r="G135" s="453">
        <v>125</v>
      </c>
    </row>
    <row r="136" spans="1:7" s="156" customFormat="1" ht="25.5">
      <c r="A136" s="280" t="s">
        <v>1393</v>
      </c>
      <c r="B136" s="280" t="s">
        <v>1264</v>
      </c>
      <c r="C136" s="418">
        <v>35</v>
      </c>
      <c r="D136" s="418">
        <v>163</v>
      </c>
      <c r="E136" s="280" t="s">
        <v>464</v>
      </c>
      <c r="F136" s="280" t="s">
        <v>1088</v>
      </c>
      <c r="G136" s="453">
        <v>815</v>
      </c>
    </row>
    <row r="137" spans="1:7" s="156" customFormat="1" ht="12.75">
      <c r="A137" s="281" t="s">
        <v>1269</v>
      </c>
      <c r="B137" s="374">
        <v>41979</v>
      </c>
      <c r="C137" s="408">
        <v>1</v>
      </c>
      <c r="D137" s="408">
        <v>80</v>
      </c>
      <c r="E137" s="280"/>
      <c r="F137" s="280" t="s">
        <v>161</v>
      </c>
      <c r="G137" s="445">
        <v>80</v>
      </c>
    </row>
    <row r="138" spans="1:7" s="156" customFormat="1" ht="12.75">
      <c r="A138" s="281" t="s">
        <v>1270</v>
      </c>
      <c r="B138" s="374">
        <v>41979</v>
      </c>
      <c r="C138" s="408">
        <v>1</v>
      </c>
      <c r="D138" s="408">
        <v>200</v>
      </c>
      <c r="E138" s="280"/>
      <c r="F138" s="280" t="s">
        <v>161</v>
      </c>
      <c r="G138" s="445">
        <v>200</v>
      </c>
    </row>
    <row r="139" spans="1:7" s="156" customFormat="1" ht="12.75">
      <c r="A139" s="281" t="s">
        <v>1271</v>
      </c>
      <c r="B139" s="374">
        <v>41978</v>
      </c>
      <c r="C139" s="408">
        <v>1</v>
      </c>
      <c r="D139" s="408">
        <v>70</v>
      </c>
      <c r="E139" s="280"/>
      <c r="F139" s="280" t="s">
        <v>161</v>
      </c>
      <c r="G139" s="445">
        <v>70</v>
      </c>
    </row>
    <row r="140" spans="1:7" s="156" customFormat="1" ht="12.75">
      <c r="A140" s="281" t="s">
        <v>1272</v>
      </c>
      <c r="B140" s="280" t="s">
        <v>1273</v>
      </c>
      <c r="C140" s="408">
        <v>5</v>
      </c>
      <c r="D140" s="408">
        <v>500</v>
      </c>
      <c r="E140" s="280" t="s">
        <v>1274</v>
      </c>
      <c r="F140" s="280" t="s">
        <v>161</v>
      </c>
      <c r="G140" s="445">
        <v>2500</v>
      </c>
    </row>
    <row r="141" spans="1:7" s="156" customFormat="1" ht="25.5">
      <c r="A141" s="281" t="s">
        <v>1307</v>
      </c>
      <c r="B141" s="280" t="s">
        <v>1308</v>
      </c>
      <c r="C141" s="408">
        <v>2</v>
      </c>
      <c r="D141" s="408">
        <v>20</v>
      </c>
      <c r="E141" s="280" t="s">
        <v>1309</v>
      </c>
      <c r="F141" s="280" t="s">
        <v>1310</v>
      </c>
      <c r="G141" s="445">
        <v>40</v>
      </c>
    </row>
    <row r="142" spans="1:7" s="156" customFormat="1" ht="12.75">
      <c r="A142" s="281" t="s">
        <v>1296</v>
      </c>
      <c r="B142" s="280" t="s">
        <v>1297</v>
      </c>
      <c r="C142" s="408">
        <v>1</v>
      </c>
      <c r="D142" s="408">
        <v>122</v>
      </c>
      <c r="E142" s="280" t="s">
        <v>1088</v>
      </c>
      <c r="F142" s="280" t="s">
        <v>1088</v>
      </c>
      <c r="G142" s="445">
        <v>122</v>
      </c>
    </row>
    <row r="143" spans="1:7" s="156" customFormat="1" ht="51">
      <c r="A143" s="281" t="s">
        <v>6</v>
      </c>
      <c r="B143" s="280" t="s">
        <v>1084</v>
      </c>
      <c r="C143" s="408">
        <v>9</v>
      </c>
      <c r="D143" s="408">
        <v>18</v>
      </c>
      <c r="E143" s="280" t="s">
        <v>1298</v>
      </c>
      <c r="F143" s="280" t="s">
        <v>1088</v>
      </c>
      <c r="G143" s="445">
        <v>149</v>
      </c>
    </row>
    <row r="144" spans="1:8" ht="15.75">
      <c r="A144" s="278"/>
      <c r="B144" s="463" t="s">
        <v>1372</v>
      </c>
      <c r="C144" s="409">
        <f>SUM(C124:C143)</f>
        <v>419</v>
      </c>
      <c r="D144" s="410">
        <f>SUM(D124:D143)</f>
        <v>3000</v>
      </c>
      <c r="E144" s="278"/>
      <c r="F144" s="278"/>
      <c r="G144" s="446">
        <f>SUM(G124:G143)</f>
        <v>8301</v>
      </c>
      <c r="H144" s="156"/>
    </row>
    <row r="145" spans="1:8" s="156" customFormat="1" ht="15.75">
      <c r="A145" s="182" t="s">
        <v>903</v>
      </c>
      <c r="B145" s="351"/>
      <c r="C145" s="412"/>
      <c r="D145" s="412"/>
      <c r="G145" s="412"/>
      <c r="H145"/>
    </row>
    <row r="146" spans="1:8" ht="15.75">
      <c r="A146" s="194" t="s">
        <v>770</v>
      </c>
      <c r="H146" s="156"/>
    </row>
    <row r="147" ht="15.75">
      <c r="A147" s="275" t="s">
        <v>790</v>
      </c>
    </row>
    <row r="148" ht="15.75">
      <c r="A148" s="349" t="s">
        <v>477</v>
      </c>
    </row>
    <row r="149" ht="15.75">
      <c r="A149" s="349" t="s">
        <v>1355</v>
      </c>
    </row>
    <row r="150" ht="15.75">
      <c r="A150" s="350"/>
    </row>
    <row r="151" spans="1:7" ht="15">
      <c r="A151" s="388" t="s">
        <v>904</v>
      </c>
      <c r="B151" s="59"/>
      <c r="C151" s="419"/>
      <c r="D151" s="419"/>
      <c r="E151" s="59"/>
      <c r="F151" s="59"/>
      <c r="G151" s="419"/>
    </row>
    <row r="152" spans="1:8" s="405" customFormat="1" ht="25.5">
      <c r="A152" s="403" t="s">
        <v>683</v>
      </c>
      <c r="B152" s="403" t="s">
        <v>121</v>
      </c>
      <c r="C152" s="404" t="s">
        <v>684</v>
      </c>
      <c r="D152" s="404" t="s">
        <v>685</v>
      </c>
      <c r="E152" s="403" t="s">
        <v>124</v>
      </c>
      <c r="F152" s="403" t="s">
        <v>125</v>
      </c>
      <c r="G152" s="404" t="s">
        <v>126</v>
      </c>
      <c r="H152"/>
    </row>
    <row r="153" spans="1:8" s="156" customFormat="1" ht="25.5">
      <c r="A153" s="280" t="s">
        <v>7</v>
      </c>
      <c r="B153" s="280" t="s">
        <v>384</v>
      </c>
      <c r="C153" s="408">
        <v>30</v>
      </c>
      <c r="D153" s="408">
        <v>10</v>
      </c>
      <c r="E153" s="280" t="s">
        <v>1132</v>
      </c>
      <c r="F153" s="280" t="s">
        <v>130</v>
      </c>
      <c r="G153" s="445">
        <v>300</v>
      </c>
      <c r="H153" s="405"/>
    </row>
    <row r="154" spans="1:7" s="156" customFormat="1" ht="25.5">
      <c r="A154" s="280" t="s">
        <v>8</v>
      </c>
      <c r="B154" s="280" t="s">
        <v>1196</v>
      </c>
      <c r="C154" s="408">
        <v>1</v>
      </c>
      <c r="D154" s="408">
        <v>12</v>
      </c>
      <c r="E154" s="280" t="s">
        <v>143</v>
      </c>
      <c r="F154" s="280" t="s">
        <v>130</v>
      </c>
      <c r="G154" s="445">
        <v>12</v>
      </c>
    </row>
    <row r="155" spans="1:7" s="156" customFormat="1" ht="25.5">
      <c r="A155" s="280" t="s">
        <v>1394</v>
      </c>
      <c r="B155" s="280" t="s">
        <v>891</v>
      </c>
      <c r="C155" s="408">
        <v>30</v>
      </c>
      <c r="D155" s="408">
        <v>20</v>
      </c>
      <c r="E155" s="280" t="s">
        <v>391</v>
      </c>
      <c r="F155" s="280" t="s">
        <v>288</v>
      </c>
      <c r="G155" s="445">
        <v>600</v>
      </c>
    </row>
    <row r="156" spans="1:7" s="156" customFormat="1" ht="12.75">
      <c r="A156" s="281" t="s">
        <v>1292</v>
      </c>
      <c r="B156" s="280" t="s">
        <v>1290</v>
      </c>
      <c r="C156" s="408">
        <v>15</v>
      </c>
      <c r="D156" s="408">
        <v>11</v>
      </c>
      <c r="E156" s="280" t="s">
        <v>1291</v>
      </c>
      <c r="F156" s="280" t="s">
        <v>288</v>
      </c>
      <c r="G156" s="445">
        <v>165</v>
      </c>
    </row>
    <row r="157" spans="1:7" s="156" customFormat="1" ht="12.75">
      <c r="A157" s="280" t="s">
        <v>9</v>
      </c>
      <c r="B157" s="280" t="s">
        <v>544</v>
      </c>
      <c r="C157" s="408">
        <v>28</v>
      </c>
      <c r="D157" s="408">
        <v>22</v>
      </c>
      <c r="E157" s="280" t="s">
        <v>908</v>
      </c>
      <c r="F157" s="280" t="s">
        <v>288</v>
      </c>
      <c r="G157" s="445">
        <v>616</v>
      </c>
    </row>
    <row r="158" spans="1:7" s="156" customFormat="1" ht="12.75">
      <c r="A158" s="280" t="s">
        <v>1293</v>
      </c>
      <c r="B158" s="280" t="s">
        <v>889</v>
      </c>
      <c r="C158" s="408">
        <v>12</v>
      </c>
      <c r="D158" s="408">
        <v>7</v>
      </c>
      <c r="E158" s="280" t="s">
        <v>908</v>
      </c>
      <c r="F158" s="280" t="s">
        <v>288</v>
      </c>
      <c r="G158" s="445">
        <v>84</v>
      </c>
    </row>
    <row r="159" spans="1:7" s="156" customFormat="1" ht="12.75">
      <c r="A159" s="280" t="s">
        <v>1173</v>
      </c>
      <c r="B159" s="280" t="s">
        <v>891</v>
      </c>
      <c r="C159" s="408">
        <v>17</v>
      </c>
      <c r="D159" s="408">
        <v>7</v>
      </c>
      <c r="E159" s="280" t="s">
        <v>391</v>
      </c>
      <c r="F159" s="280" t="s">
        <v>288</v>
      </c>
      <c r="G159" s="445">
        <v>119</v>
      </c>
    </row>
    <row r="160" spans="1:7" s="156" customFormat="1" ht="12.75">
      <c r="A160" s="280" t="s">
        <v>1161</v>
      </c>
      <c r="B160" s="280" t="s">
        <v>1160</v>
      </c>
      <c r="C160" s="408">
        <v>1</v>
      </c>
      <c r="D160" s="408">
        <v>110</v>
      </c>
      <c r="E160" s="280" t="s">
        <v>391</v>
      </c>
      <c r="F160" s="280" t="s">
        <v>288</v>
      </c>
      <c r="G160" s="445">
        <v>110</v>
      </c>
    </row>
    <row r="161" spans="1:8" ht="15.75">
      <c r="A161" s="278"/>
      <c r="B161" s="463" t="s">
        <v>1372</v>
      </c>
      <c r="C161" s="409">
        <f>SUM(C153:C159)</f>
        <v>133</v>
      </c>
      <c r="D161" s="410">
        <f>SUM(D153:D160)</f>
        <v>199</v>
      </c>
      <c r="E161" s="278"/>
      <c r="F161" s="278"/>
      <c r="G161" s="446">
        <f>SUM(G153:G159)</f>
        <v>1896</v>
      </c>
      <c r="H161" s="156"/>
    </row>
    <row r="162" spans="1:8" s="156" customFormat="1" ht="15.75">
      <c r="A162" s="275" t="s">
        <v>1357</v>
      </c>
      <c r="C162" s="412"/>
      <c r="D162" s="412"/>
      <c r="G162" s="412"/>
      <c r="H162"/>
    </row>
    <row r="163" spans="1:7" s="156" customFormat="1" ht="15.75">
      <c r="A163" s="275" t="s">
        <v>771</v>
      </c>
      <c r="C163" s="412"/>
      <c r="D163" s="412"/>
      <c r="G163" s="412"/>
    </row>
    <row r="164" spans="1:8" ht="15.75">
      <c r="A164" s="275" t="s">
        <v>791</v>
      </c>
      <c r="B164" s="59"/>
      <c r="H164" s="156"/>
    </row>
    <row r="165" ht="15.75">
      <c r="A165" s="274" t="s">
        <v>1358</v>
      </c>
    </row>
    <row r="166" ht="15.75">
      <c r="A166" s="274" t="s">
        <v>1356</v>
      </c>
    </row>
    <row r="167" ht="15.75">
      <c r="A167" s="274"/>
    </row>
    <row r="168" spans="1:7" ht="15">
      <c r="A168" s="388" t="s">
        <v>410</v>
      </c>
      <c r="B168" s="59"/>
      <c r="C168" s="419"/>
      <c r="D168" s="419"/>
      <c r="E168" s="59"/>
      <c r="F168" s="59"/>
      <c r="G168" s="419"/>
    </row>
    <row r="169" spans="1:8" s="405" customFormat="1" ht="25.5">
      <c r="A169" s="403" t="s">
        <v>683</v>
      </c>
      <c r="B169" s="403" t="s">
        <v>121</v>
      </c>
      <c r="C169" s="404" t="s">
        <v>684</v>
      </c>
      <c r="D169" s="404" t="s">
        <v>685</v>
      </c>
      <c r="E169" s="403" t="s">
        <v>124</v>
      </c>
      <c r="F169" s="403" t="s">
        <v>125</v>
      </c>
      <c r="G169" s="404" t="s">
        <v>126</v>
      </c>
      <c r="H169"/>
    </row>
    <row r="170" spans="1:8" s="156" customFormat="1" ht="25.5">
      <c r="A170" s="280" t="s">
        <v>10</v>
      </c>
      <c r="B170" s="280" t="s">
        <v>144</v>
      </c>
      <c r="C170" s="408">
        <v>24</v>
      </c>
      <c r="D170" s="408">
        <v>8</v>
      </c>
      <c r="E170" s="280" t="s">
        <v>413</v>
      </c>
      <c r="F170" s="280" t="s">
        <v>130</v>
      </c>
      <c r="G170" s="445">
        <v>192</v>
      </c>
      <c r="H170" s="405"/>
    </row>
    <row r="171" spans="1:7" s="156" customFormat="1" ht="25.5">
      <c r="A171" s="280" t="s">
        <v>1195</v>
      </c>
      <c r="B171" s="280" t="s">
        <v>913</v>
      </c>
      <c r="C171" s="408">
        <v>16</v>
      </c>
      <c r="D171" s="408">
        <v>18</v>
      </c>
      <c r="E171" s="280" t="s">
        <v>413</v>
      </c>
      <c r="F171" s="280" t="s">
        <v>130</v>
      </c>
      <c r="G171" s="445">
        <v>288</v>
      </c>
    </row>
    <row r="172" spans="1:7" s="156" customFormat="1" ht="12.75">
      <c r="A172" s="280" t="s">
        <v>11</v>
      </c>
      <c r="B172" s="280" t="s">
        <v>913</v>
      </c>
      <c r="C172" s="408">
        <v>24</v>
      </c>
      <c r="D172" s="408">
        <v>6</v>
      </c>
      <c r="E172" s="280" t="s">
        <v>965</v>
      </c>
      <c r="F172" s="280" t="s">
        <v>130</v>
      </c>
      <c r="G172" s="445">
        <v>144</v>
      </c>
    </row>
    <row r="173" spans="1:7" s="156" customFormat="1" ht="25.5">
      <c r="A173" s="280" t="s">
        <v>12</v>
      </c>
      <c r="B173" s="280" t="s">
        <v>144</v>
      </c>
      <c r="C173" s="408">
        <v>18</v>
      </c>
      <c r="D173" s="408">
        <v>8</v>
      </c>
      <c r="E173" s="280" t="s">
        <v>1087</v>
      </c>
      <c r="F173" s="280" t="s">
        <v>130</v>
      </c>
      <c r="G173" s="445">
        <v>144</v>
      </c>
    </row>
    <row r="174" spans="1:7" s="156" customFormat="1" ht="12.75">
      <c r="A174" s="281" t="s">
        <v>962</v>
      </c>
      <c r="B174" s="280" t="s">
        <v>439</v>
      </c>
      <c r="C174" s="408">
        <v>32</v>
      </c>
      <c r="D174" s="408">
        <v>7</v>
      </c>
      <c r="E174" s="280" t="s">
        <v>427</v>
      </c>
      <c r="F174" s="280" t="s">
        <v>288</v>
      </c>
      <c r="G174" s="445">
        <v>224</v>
      </c>
    </row>
    <row r="175" spans="1:7" s="156" customFormat="1" ht="12.75">
      <c r="A175" s="281" t="s">
        <v>13</v>
      </c>
      <c r="B175" s="280" t="s">
        <v>961</v>
      </c>
      <c r="C175" s="408">
        <v>80</v>
      </c>
      <c r="D175" s="408">
        <v>15</v>
      </c>
      <c r="E175" s="280" t="s">
        <v>430</v>
      </c>
      <c r="F175" s="280" t="s">
        <v>288</v>
      </c>
      <c r="G175" s="445">
        <v>1200</v>
      </c>
    </row>
    <row r="176" spans="1:7" s="156" customFormat="1" ht="12.75">
      <c r="A176" s="281" t="s">
        <v>431</v>
      </c>
      <c r="B176" s="280" t="s">
        <v>1162</v>
      </c>
      <c r="C176" s="408">
        <v>3</v>
      </c>
      <c r="D176" s="408">
        <v>170</v>
      </c>
      <c r="E176" s="280" t="s">
        <v>430</v>
      </c>
      <c r="F176" s="280" t="s">
        <v>288</v>
      </c>
      <c r="G176" s="445">
        <v>510</v>
      </c>
    </row>
    <row r="177" spans="1:8" ht="15.75">
      <c r="A177" s="278"/>
      <c r="B177" s="463" t="s">
        <v>1372</v>
      </c>
      <c r="C177" s="409">
        <f>SUM(C170:C176)</f>
        <v>197</v>
      </c>
      <c r="D177" s="410">
        <f>SUM(D170:D176)</f>
        <v>232</v>
      </c>
      <c r="E177" s="278"/>
      <c r="F177" s="278"/>
      <c r="G177" s="446">
        <f>SUM(G170:G176)</f>
        <v>2702</v>
      </c>
      <c r="H177" s="156"/>
    </row>
    <row r="178" spans="1:8" s="156" customFormat="1" ht="15.75">
      <c r="A178" s="182" t="s">
        <v>969</v>
      </c>
      <c r="C178" s="412"/>
      <c r="D178" s="412"/>
      <c r="G178" s="412"/>
      <c r="H178"/>
    </row>
    <row r="179" spans="1:7" s="156" customFormat="1" ht="15.75">
      <c r="A179" s="275" t="s">
        <v>772</v>
      </c>
      <c r="C179" s="412"/>
      <c r="D179" s="412"/>
      <c r="G179" s="412"/>
    </row>
    <row r="180" spans="1:7" s="156" customFormat="1" ht="15.75">
      <c r="A180" s="275" t="s">
        <v>792</v>
      </c>
      <c r="C180" s="412"/>
      <c r="D180" s="412"/>
      <c r="G180" s="412"/>
    </row>
    <row r="181" spans="1:7" s="156" customFormat="1" ht="15.75">
      <c r="A181" s="275" t="s">
        <v>478</v>
      </c>
      <c r="C181" s="412"/>
      <c r="D181" s="412"/>
      <c r="G181" s="412"/>
    </row>
    <row r="182" spans="1:7" s="156" customFormat="1" ht="15.75">
      <c r="A182" s="275" t="s">
        <v>1359</v>
      </c>
      <c r="C182" s="412"/>
      <c r="D182" s="412"/>
      <c r="G182" s="412"/>
    </row>
    <row r="183" spans="1:7" s="156" customFormat="1" ht="15.75">
      <c r="A183" s="275"/>
      <c r="C183" s="412"/>
      <c r="D183" s="412"/>
      <c r="G183" s="412"/>
    </row>
    <row r="184" spans="1:7" s="156" customFormat="1" ht="15">
      <c r="A184" s="387" t="s">
        <v>970</v>
      </c>
      <c r="C184" s="412"/>
      <c r="D184" s="412"/>
      <c r="G184" s="412"/>
    </row>
    <row r="185" spans="1:8" s="405" customFormat="1" ht="25.5">
      <c r="A185" s="403" t="s">
        <v>683</v>
      </c>
      <c r="B185" s="403" t="s">
        <v>121</v>
      </c>
      <c r="C185" s="404" t="s">
        <v>684</v>
      </c>
      <c r="D185" s="404" t="s">
        <v>685</v>
      </c>
      <c r="E185" s="403" t="s">
        <v>124</v>
      </c>
      <c r="F185" s="403" t="s">
        <v>125</v>
      </c>
      <c r="G185" s="404" t="s">
        <v>126</v>
      </c>
      <c r="H185" s="156"/>
    </row>
    <row r="186" spans="1:8" s="156" customFormat="1" ht="12.75">
      <c r="A186" s="281" t="s">
        <v>268</v>
      </c>
      <c r="B186" s="280" t="s">
        <v>1150</v>
      </c>
      <c r="C186" s="408">
        <v>30</v>
      </c>
      <c r="D186" s="408">
        <v>120</v>
      </c>
      <c r="E186" s="280" t="s">
        <v>491</v>
      </c>
      <c r="F186" s="280" t="s">
        <v>155</v>
      </c>
      <c r="G186" s="454">
        <v>3600</v>
      </c>
      <c r="H186" s="405"/>
    </row>
    <row r="187" spans="1:7" s="156" customFormat="1" ht="12.75">
      <c r="A187" s="281" t="s">
        <v>492</v>
      </c>
      <c r="B187" s="280" t="s">
        <v>500</v>
      </c>
      <c r="C187" s="408">
        <v>60</v>
      </c>
      <c r="D187" s="408">
        <v>7</v>
      </c>
      <c r="E187" s="280" t="s">
        <v>494</v>
      </c>
      <c r="F187" s="280" t="s">
        <v>155</v>
      </c>
      <c r="G187" s="445">
        <v>420</v>
      </c>
    </row>
    <row r="188" spans="1:7" s="156" customFormat="1" ht="12.75">
      <c r="A188" s="281" t="s">
        <v>495</v>
      </c>
      <c r="B188" s="280" t="s">
        <v>493</v>
      </c>
      <c r="C188" s="408">
        <v>30</v>
      </c>
      <c r="D188" s="408">
        <v>60</v>
      </c>
      <c r="E188" s="280" t="s">
        <v>497</v>
      </c>
      <c r="F188" s="280" t="s">
        <v>155</v>
      </c>
      <c r="G188" s="445">
        <v>1800</v>
      </c>
    </row>
    <row r="189" spans="1:7" s="156" customFormat="1" ht="12.75">
      <c r="A189" s="280" t="s">
        <v>14</v>
      </c>
      <c r="B189" s="280" t="s">
        <v>465</v>
      </c>
      <c r="C189" s="408">
        <v>25</v>
      </c>
      <c r="D189" s="408">
        <v>10</v>
      </c>
      <c r="E189" s="280"/>
      <c r="F189" s="280" t="s">
        <v>155</v>
      </c>
      <c r="G189" s="445">
        <v>250</v>
      </c>
    </row>
    <row r="190" spans="1:7" s="156" customFormat="1" ht="12.75">
      <c r="A190" s="280" t="s">
        <v>1163</v>
      </c>
      <c r="B190" s="280" t="s">
        <v>544</v>
      </c>
      <c r="C190" s="408">
        <v>12</v>
      </c>
      <c r="D190" s="408">
        <v>3</v>
      </c>
      <c r="E190" s="280" t="s">
        <v>1166</v>
      </c>
      <c r="F190" s="280" t="s">
        <v>1165</v>
      </c>
      <c r="G190" s="445">
        <v>36</v>
      </c>
    </row>
    <row r="191" spans="1:7" s="156" customFormat="1" ht="12.75">
      <c r="A191" s="280" t="s">
        <v>1337</v>
      </c>
      <c r="B191" s="280" t="s">
        <v>1164</v>
      </c>
      <c r="C191" s="408">
        <v>12</v>
      </c>
      <c r="D191" s="408">
        <v>20</v>
      </c>
      <c r="E191" s="280" t="s">
        <v>1338</v>
      </c>
      <c r="F191" s="280" t="s">
        <v>1165</v>
      </c>
      <c r="G191" s="445">
        <v>240</v>
      </c>
    </row>
    <row r="192" spans="1:7" s="156" customFormat="1" ht="12.75">
      <c r="A192" s="280" t="s">
        <v>1339</v>
      </c>
      <c r="B192" s="280" t="s">
        <v>544</v>
      </c>
      <c r="C192" s="408">
        <v>12</v>
      </c>
      <c r="D192" s="408">
        <v>15</v>
      </c>
      <c r="E192" s="280"/>
      <c r="F192" s="280" t="s">
        <v>1165</v>
      </c>
      <c r="G192" s="445">
        <v>180</v>
      </c>
    </row>
    <row r="193" spans="1:8" ht="15.75">
      <c r="A193" s="278"/>
      <c r="B193" s="463" t="s">
        <v>1372</v>
      </c>
      <c r="C193" s="409">
        <f>SUM(C186:C189)</f>
        <v>145</v>
      </c>
      <c r="D193" s="410">
        <f>SUM(D186:D189)</f>
        <v>197</v>
      </c>
      <c r="E193" s="278"/>
      <c r="F193" s="278"/>
      <c r="G193" s="446">
        <f>SUM(G186:G189)</f>
        <v>6070</v>
      </c>
      <c r="H193" s="156"/>
    </row>
    <row r="194" spans="1:8" s="156" customFormat="1" ht="15.75">
      <c r="A194" s="182" t="s">
        <v>1361</v>
      </c>
      <c r="C194" s="412"/>
      <c r="D194" s="412"/>
      <c r="G194" s="412"/>
      <c r="H194"/>
    </row>
    <row r="195" spans="1:7" s="156" customFormat="1" ht="15.75">
      <c r="A195" s="275" t="s">
        <v>773</v>
      </c>
      <c r="C195" s="412"/>
      <c r="D195" s="412"/>
      <c r="G195" s="412"/>
    </row>
    <row r="196" spans="1:7" s="156" customFormat="1" ht="15.75">
      <c r="A196" s="275" t="s">
        <v>793</v>
      </c>
      <c r="C196" s="412"/>
      <c r="D196" s="412"/>
      <c r="G196" s="412"/>
    </row>
    <row r="197" spans="1:7" s="156" customFormat="1" ht="15.75">
      <c r="A197" s="275" t="s">
        <v>1362</v>
      </c>
      <c r="C197" s="412"/>
      <c r="D197" s="412"/>
      <c r="G197" s="412"/>
    </row>
    <row r="198" spans="1:7" s="156" customFormat="1" ht="15.75">
      <c r="A198" s="275" t="s">
        <v>1360</v>
      </c>
      <c r="C198" s="412"/>
      <c r="D198" s="412"/>
      <c r="G198" s="412"/>
    </row>
    <row r="199" spans="1:7" s="156" customFormat="1" ht="15.75">
      <c r="A199" s="275"/>
      <c r="C199" s="412"/>
      <c r="D199" s="412"/>
      <c r="G199" s="412"/>
    </row>
    <row r="200" spans="1:7" s="156" customFormat="1" ht="15">
      <c r="A200" s="386" t="s">
        <v>498</v>
      </c>
      <c r="B200" s="370"/>
      <c r="C200" s="416"/>
      <c r="D200" s="416"/>
      <c r="E200" s="370"/>
      <c r="F200" s="370"/>
      <c r="G200" s="416"/>
    </row>
    <row r="201" spans="1:8" s="405" customFormat="1" ht="25.5">
      <c r="A201" s="403" t="s">
        <v>683</v>
      </c>
      <c r="B201" s="403" t="s">
        <v>121</v>
      </c>
      <c r="C201" s="404" t="s">
        <v>684</v>
      </c>
      <c r="D201" s="404" t="s">
        <v>685</v>
      </c>
      <c r="E201" s="403" t="s">
        <v>124</v>
      </c>
      <c r="F201" s="403" t="s">
        <v>125</v>
      </c>
      <c r="G201" s="404" t="s">
        <v>126</v>
      </c>
      <c r="H201" s="156"/>
    </row>
    <row r="202" spans="1:8" s="156" customFormat="1" ht="12.75">
      <c r="A202" s="362" t="s">
        <v>15</v>
      </c>
      <c r="B202" s="367" t="s">
        <v>504</v>
      </c>
      <c r="C202" s="417">
        <v>30</v>
      </c>
      <c r="D202" s="417">
        <v>60</v>
      </c>
      <c r="E202" s="367" t="s">
        <v>269</v>
      </c>
      <c r="F202" s="367" t="s">
        <v>155</v>
      </c>
      <c r="G202" s="452">
        <v>1800</v>
      </c>
      <c r="H202" s="405"/>
    </row>
    <row r="203" spans="1:7" s="156" customFormat="1" ht="12.75">
      <c r="A203" s="281" t="s">
        <v>440</v>
      </c>
      <c r="B203" s="280" t="s">
        <v>1176</v>
      </c>
      <c r="C203" s="408">
        <v>30</v>
      </c>
      <c r="D203" s="408">
        <v>75</v>
      </c>
      <c r="E203" s="280" t="s">
        <v>505</v>
      </c>
      <c r="F203" s="280" t="s">
        <v>155</v>
      </c>
      <c r="G203" s="445">
        <v>2250</v>
      </c>
    </row>
    <row r="204" spans="1:8" ht="15.75">
      <c r="A204" s="278"/>
      <c r="B204" s="463" t="s">
        <v>1372</v>
      </c>
      <c r="C204" s="409">
        <f>SUM(C202:C203)</f>
        <v>60</v>
      </c>
      <c r="D204" s="410">
        <f>SUM(D202:D203)</f>
        <v>135</v>
      </c>
      <c r="E204" s="278"/>
      <c r="F204" s="278"/>
      <c r="G204" s="446">
        <f>SUM(G202:G203)</f>
        <v>4050</v>
      </c>
      <c r="H204" s="156"/>
    </row>
    <row r="205" spans="1:8" s="156" customFormat="1" ht="15.75">
      <c r="A205" s="182" t="s">
        <v>974</v>
      </c>
      <c r="C205" s="412"/>
      <c r="D205" s="412"/>
      <c r="G205" s="412"/>
      <c r="H205"/>
    </row>
    <row r="206" spans="1:7" s="156" customFormat="1" ht="15.75">
      <c r="A206" s="275" t="s">
        <v>774</v>
      </c>
      <c r="C206" s="412"/>
      <c r="D206" s="412"/>
      <c r="G206" s="412"/>
    </row>
    <row r="207" spans="1:7" s="156" customFormat="1" ht="15.75">
      <c r="A207" s="275" t="s">
        <v>794</v>
      </c>
      <c r="C207" s="412"/>
      <c r="D207" s="412"/>
      <c r="G207" s="412"/>
    </row>
    <row r="208" spans="1:7" s="156" customFormat="1" ht="15.75">
      <c r="A208" s="275" t="s">
        <v>479</v>
      </c>
      <c r="C208" s="412"/>
      <c r="D208" s="412"/>
      <c r="G208" s="412"/>
    </row>
    <row r="209" spans="1:7" s="156" customFormat="1" ht="15.75">
      <c r="A209" s="275" t="s">
        <v>1397</v>
      </c>
      <c r="C209" s="412"/>
      <c r="D209" s="412"/>
      <c r="G209" s="412"/>
    </row>
    <row r="210" spans="1:7" s="156" customFormat="1" ht="15.75">
      <c r="A210" s="275"/>
      <c r="C210" s="412"/>
      <c r="D210" s="412"/>
      <c r="G210" s="412"/>
    </row>
    <row r="211" spans="1:7" s="156" customFormat="1" ht="15">
      <c r="A211" s="386" t="s">
        <v>975</v>
      </c>
      <c r="C211" s="412"/>
      <c r="D211" s="412"/>
      <c r="G211" s="412"/>
    </row>
    <row r="212" spans="1:8" s="405" customFormat="1" ht="25.5">
      <c r="A212" s="403" t="s">
        <v>683</v>
      </c>
      <c r="B212" s="403" t="s">
        <v>121</v>
      </c>
      <c r="C212" s="404" t="s">
        <v>684</v>
      </c>
      <c r="D212" s="404" t="s">
        <v>685</v>
      </c>
      <c r="E212" s="403" t="s">
        <v>124</v>
      </c>
      <c r="F212" s="403" t="s">
        <v>125</v>
      </c>
      <c r="G212" s="404" t="s">
        <v>126</v>
      </c>
      <c r="H212" s="156"/>
    </row>
    <row r="213" spans="1:8" s="156" customFormat="1" ht="12.75">
      <c r="A213" s="281" t="s">
        <v>441</v>
      </c>
      <c r="B213" s="280" t="s">
        <v>795</v>
      </c>
      <c r="C213" s="408">
        <v>30</v>
      </c>
      <c r="D213" s="408">
        <v>40</v>
      </c>
      <c r="E213" s="360" t="s">
        <v>523</v>
      </c>
      <c r="F213" s="280" t="s">
        <v>155</v>
      </c>
      <c r="G213" s="445">
        <v>1200</v>
      </c>
      <c r="H213" s="405"/>
    </row>
    <row r="214" spans="1:7" s="156" customFormat="1" ht="12.75">
      <c r="A214" s="281" t="s">
        <v>442</v>
      </c>
      <c r="B214" s="280" t="s">
        <v>270</v>
      </c>
      <c r="C214" s="408">
        <v>9</v>
      </c>
      <c r="D214" s="408">
        <v>25</v>
      </c>
      <c r="E214" s="280" t="s">
        <v>523</v>
      </c>
      <c r="F214" s="280" t="s">
        <v>155</v>
      </c>
      <c r="G214" s="445">
        <v>225</v>
      </c>
    </row>
    <row r="215" spans="1:7" s="156" customFormat="1" ht="12.75">
      <c r="A215" s="281" t="s">
        <v>443</v>
      </c>
      <c r="B215" s="280" t="s">
        <v>1142</v>
      </c>
      <c r="C215" s="408">
        <v>4</v>
      </c>
      <c r="D215" s="408">
        <v>170</v>
      </c>
      <c r="E215" s="280" t="s">
        <v>523</v>
      </c>
      <c r="F215" s="280" t="s">
        <v>155</v>
      </c>
      <c r="G215" s="445">
        <v>680</v>
      </c>
    </row>
    <row r="216" spans="1:8" ht="15.75">
      <c r="A216" s="278"/>
      <c r="B216" s="463" t="s">
        <v>1372</v>
      </c>
      <c r="C216" s="409">
        <f>SUM(C213:C215)</f>
        <v>43</v>
      </c>
      <c r="D216" s="410">
        <f>SUM(D213:D215)</f>
        <v>235</v>
      </c>
      <c r="E216" s="278"/>
      <c r="F216" s="278"/>
      <c r="G216" s="446">
        <f>SUM(G213:G215)</f>
        <v>2105</v>
      </c>
      <c r="H216" s="156"/>
    </row>
    <row r="217" spans="1:8" s="156" customFormat="1" ht="15.75">
      <c r="A217" s="182" t="s">
        <v>977</v>
      </c>
      <c r="C217" s="412"/>
      <c r="D217" s="412"/>
      <c r="G217" s="412"/>
      <c r="H217"/>
    </row>
    <row r="218" spans="1:7" s="156" customFormat="1" ht="15.75">
      <c r="A218" s="275" t="s">
        <v>775</v>
      </c>
      <c r="C218" s="412"/>
      <c r="D218" s="412"/>
      <c r="G218" s="412"/>
    </row>
    <row r="219" spans="1:7" s="156" customFormat="1" ht="15.75">
      <c r="A219" s="275" t="s">
        <v>796</v>
      </c>
      <c r="C219" s="412"/>
      <c r="D219" s="412"/>
      <c r="G219" s="412"/>
    </row>
    <row r="220" spans="1:7" s="156" customFormat="1" ht="15.75">
      <c r="A220" s="275" t="s">
        <v>480</v>
      </c>
      <c r="C220" s="412"/>
      <c r="D220" s="412"/>
      <c r="G220" s="412"/>
    </row>
    <row r="221" spans="1:7" s="156" customFormat="1" ht="15.75">
      <c r="A221" s="275" t="s">
        <v>1398</v>
      </c>
      <c r="C221" s="412"/>
      <c r="D221" s="412"/>
      <c r="G221" s="412"/>
    </row>
    <row r="222" spans="1:7" s="156" customFormat="1" ht="15.75">
      <c r="A222" s="275"/>
      <c r="C222" s="412"/>
      <c r="D222" s="412"/>
      <c r="G222" s="412"/>
    </row>
    <row r="223" spans="1:7" s="156" customFormat="1" ht="15">
      <c r="A223" s="386" t="s">
        <v>531</v>
      </c>
      <c r="C223" s="412"/>
      <c r="D223" s="412"/>
      <c r="G223" s="412"/>
    </row>
    <row r="224" spans="1:8" s="405" customFormat="1" ht="25.5">
      <c r="A224" s="403" t="s">
        <v>683</v>
      </c>
      <c r="B224" s="403" t="s">
        <v>121</v>
      </c>
      <c r="C224" s="404" t="s">
        <v>684</v>
      </c>
      <c r="D224" s="404" t="s">
        <v>685</v>
      </c>
      <c r="E224" s="403" t="s">
        <v>124</v>
      </c>
      <c r="F224" s="403" t="s">
        <v>125</v>
      </c>
      <c r="G224" s="404" t="s">
        <v>126</v>
      </c>
      <c r="H224" s="156"/>
    </row>
    <row r="225" spans="1:8" s="156" customFormat="1" ht="12.75">
      <c r="A225" s="281" t="s">
        <v>321</v>
      </c>
      <c r="B225" s="280" t="s">
        <v>405</v>
      </c>
      <c r="C225" s="408">
        <v>25</v>
      </c>
      <c r="D225" s="408">
        <v>13</v>
      </c>
      <c r="E225" s="280" t="s">
        <v>406</v>
      </c>
      <c r="F225" s="280" t="s">
        <v>288</v>
      </c>
      <c r="G225" s="445">
        <v>325</v>
      </c>
      <c r="H225" s="405"/>
    </row>
    <row r="226" spans="1:7" s="156" customFormat="1" ht="25.5">
      <c r="A226" s="281" t="s">
        <v>1395</v>
      </c>
      <c r="B226" s="280" t="s">
        <v>459</v>
      </c>
      <c r="C226" s="408">
        <v>24</v>
      </c>
      <c r="D226" s="408">
        <v>36</v>
      </c>
      <c r="E226" s="280" t="s">
        <v>542</v>
      </c>
      <c r="F226" s="280" t="s">
        <v>288</v>
      </c>
      <c r="G226" s="445">
        <v>864</v>
      </c>
    </row>
    <row r="227" spans="1:7" s="156" customFormat="1" ht="25.5">
      <c r="A227" s="363" t="s">
        <v>1141</v>
      </c>
      <c r="B227" s="367" t="s">
        <v>1318</v>
      </c>
      <c r="C227" s="408">
        <v>2</v>
      </c>
      <c r="D227" s="408">
        <v>150</v>
      </c>
      <c r="E227" s="367" t="s">
        <v>550</v>
      </c>
      <c r="F227" s="280" t="s">
        <v>155</v>
      </c>
      <c r="G227" s="449">
        <v>300</v>
      </c>
    </row>
    <row r="228" spans="1:8" ht="15.75">
      <c r="A228" s="278"/>
      <c r="B228" s="463" t="s">
        <v>1372</v>
      </c>
      <c r="C228" s="409">
        <f>SUM(C225:C227)</f>
        <v>51</v>
      </c>
      <c r="D228" s="410">
        <f>SUM(D225:D227)</f>
        <v>199</v>
      </c>
      <c r="E228" s="278"/>
      <c r="F228" s="278"/>
      <c r="G228" s="446">
        <f>SUM(G225:G227)</f>
        <v>1489</v>
      </c>
      <c r="H228" s="156"/>
    </row>
    <row r="229" spans="1:8" s="156" customFormat="1" ht="15.75">
      <c r="A229" s="182" t="s">
        <v>984</v>
      </c>
      <c r="C229" s="412"/>
      <c r="D229" s="412"/>
      <c r="G229" s="412"/>
      <c r="H229"/>
    </row>
    <row r="230" spans="1:7" s="156" customFormat="1" ht="15.75">
      <c r="A230" s="275" t="s">
        <v>776</v>
      </c>
      <c r="C230" s="412"/>
      <c r="D230" s="412"/>
      <c r="G230" s="412"/>
    </row>
    <row r="231" spans="1:7" s="156" customFormat="1" ht="15.75">
      <c r="A231" s="275" t="s">
        <v>797</v>
      </c>
      <c r="C231" s="412"/>
      <c r="D231" s="412"/>
      <c r="G231" s="412"/>
    </row>
    <row r="232" spans="1:7" s="156" customFormat="1" ht="15.75">
      <c r="A232" s="275" t="s">
        <v>481</v>
      </c>
      <c r="C232" s="412"/>
      <c r="D232" s="412"/>
      <c r="G232" s="412"/>
    </row>
    <row r="233" spans="1:7" s="156" customFormat="1" ht="15.75">
      <c r="A233" s="275" t="s">
        <v>1315</v>
      </c>
      <c r="C233" s="412"/>
      <c r="D233" s="412"/>
      <c r="G233" s="412"/>
    </row>
    <row r="234" spans="1:7" s="156" customFormat="1" ht="15.75">
      <c r="A234" s="275"/>
      <c r="C234" s="412"/>
      <c r="D234" s="412"/>
      <c r="G234" s="412"/>
    </row>
    <row r="235" spans="1:7" s="156" customFormat="1" ht="15">
      <c r="A235" s="386" t="s">
        <v>551</v>
      </c>
      <c r="B235" s="104"/>
      <c r="C235" s="420"/>
      <c r="D235" s="420"/>
      <c r="E235" s="104"/>
      <c r="F235" s="104"/>
      <c r="G235" s="420"/>
    </row>
    <row r="236" spans="1:8" s="405" customFormat="1" ht="25.5">
      <c r="A236" s="403" t="s">
        <v>683</v>
      </c>
      <c r="B236" s="403" t="s">
        <v>121</v>
      </c>
      <c r="C236" s="404" t="s">
        <v>684</v>
      </c>
      <c r="D236" s="404" t="s">
        <v>685</v>
      </c>
      <c r="E236" s="403" t="s">
        <v>124</v>
      </c>
      <c r="F236" s="403" t="s">
        <v>125</v>
      </c>
      <c r="G236" s="404" t="s">
        <v>126</v>
      </c>
      <c r="H236" s="156"/>
    </row>
    <row r="237" spans="1:8" s="156" customFormat="1" ht="12.75">
      <c r="A237" s="281" t="s">
        <v>444</v>
      </c>
      <c r="B237" s="280">
        <v>0</v>
      </c>
      <c r="C237" s="408">
        <v>1</v>
      </c>
      <c r="D237" s="408">
        <v>100</v>
      </c>
      <c r="E237" s="280" t="s">
        <v>1178</v>
      </c>
      <c r="F237" s="280" t="s">
        <v>288</v>
      </c>
      <c r="G237" s="445">
        <v>100</v>
      </c>
      <c r="H237" s="405"/>
    </row>
    <row r="238" spans="1:7" s="156" customFormat="1" ht="12.75">
      <c r="A238" s="281" t="s">
        <v>445</v>
      </c>
      <c r="B238" s="280" t="s">
        <v>561</v>
      </c>
      <c r="C238" s="408">
        <v>12</v>
      </c>
      <c r="D238" s="408">
        <v>10</v>
      </c>
      <c r="E238" s="280" t="s">
        <v>973</v>
      </c>
      <c r="F238" s="280" t="s">
        <v>155</v>
      </c>
      <c r="G238" s="445">
        <v>120</v>
      </c>
    </row>
    <row r="239" spans="1:7" s="156" customFormat="1" ht="12.75">
      <c r="A239" s="281" t="s">
        <v>446</v>
      </c>
      <c r="B239" s="280" t="s">
        <v>24</v>
      </c>
      <c r="C239" s="408">
        <v>30</v>
      </c>
      <c r="D239" s="408">
        <v>70</v>
      </c>
      <c r="E239" s="280" t="s">
        <v>507</v>
      </c>
      <c r="F239" s="280" t="s">
        <v>155</v>
      </c>
      <c r="G239" s="445">
        <v>1620</v>
      </c>
    </row>
    <row r="240" spans="1:7" s="156" customFormat="1" ht="12.75">
      <c r="A240" s="281" t="s">
        <v>758</v>
      </c>
      <c r="B240" s="280" t="s">
        <v>25</v>
      </c>
      <c r="C240" s="408">
        <v>30</v>
      </c>
      <c r="D240" s="408">
        <v>6</v>
      </c>
      <c r="E240" s="280" t="s">
        <v>573</v>
      </c>
      <c r="F240" s="280" t="s">
        <v>155</v>
      </c>
      <c r="G240" s="445">
        <v>180</v>
      </c>
    </row>
    <row r="241" spans="1:7" s="156" customFormat="1" ht="25.5">
      <c r="A241" s="281" t="s">
        <v>1148</v>
      </c>
      <c r="B241" s="280" t="s">
        <v>412</v>
      </c>
      <c r="C241" s="408">
        <v>30</v>
      </c>
      <c r="D241" s="408">
        <v>12</v>
      </c>
      <c r="E241" s="280" t="s">
        <v>1168</v>
      </c>
      <c r="F241" s="280" t="s">
        <v>155</v>
      </c>
      <c r="G241" s="445">
        <v>360</v>
      </c>
    </row>
    <row r="242" spans="1:7" s="156" customFormat="1" ht="12.75">
      <c r="A242" s="281" t="s">
        <v>447</v>
      </c>
      <c r="B242" s="280" t="s">
        <v>1167</v>
      </c>
      <c r="C242" s="408">
        <v>120</v>
      </c>
      <c r="D242" s="408">
        <v>120</v>
      </c>
      <c r="E242" s="280" t="s">
        <v>1168</v>
      </c>
      <c r="F242" s="280" t="s">
        <v>155</v>
      </c>
      <c r="G242" s="445">
        <v>3600</v>
      </c>
    </row>
    <row r="243" spans="1:7" s="156" customFormat="1" ht="12.75">
      <c r="A243" s="281" t="s">
        <v>26</v>
      </c>
      <c r="B243" s="280" t="s">
        <v>985</v>
      </c>
      <c r="C243" s="408">
        <v>30</v>
      </c>
      <c r="D243" s="408">
        <v>22</v>
      </c>
      <c r="E243" s="280" t="s">
        <v>165</v>
      </c>
      <c r="F243" s="280" t="s">
        <v>155</v>
      </c>
      <c r="G243" s="445">
        <v>660</v>
      </c>
    </row>
    <row r="244" spans="1:7" s="156" customFormat="1" ht="12.75">
      <c r="A244" s="281" t="s">
        <v>1320</v>
      </c>
      <c r="B244" s="280" t="s">
        <v>1321</v>
      </c>
      <c r="C244" s="408">
        <v>12</v>
      </c>
      <c r="D244" s="408">
        <v>20</v>
      </c>
      <c r="E244" s="280"/>
      <c r="F244" s="280" t="s">
        <v>155</v>
      </c>
      <c r="G244" s="445">
        <v>240</v>
      </c>
    </row>
    <row r="245" spans="1:7" s="156" customFormat="1" ht="12.75">
      <c r="A245" s="281" t="s">
        <v>1322</v>
      </c>
      <c r="B245" s="280" t="s">
        <v>1321</v>
      </c>
      <c r="C245" s="408">
        <v>12</v>
      </c>
      <c r="D245" s="408">
        <v>20</v>
      </c>
      <c r="E245" s="280" t="s">
        <v>1323</v>
      </c>
      <c r="F245" s="280" t="s">
        <v>155</v>
      </c>
      <c r="G245" s="445">
        <v>240</v>
      </c>
    </row>
    <row r="246" spans="1:7" s="156" customFormat="1" ht="12.75">
      <c r="A246" s="281" t="s">
        <v>448</v>
      </c>
      <c r="B246" s="280" t="s">
        <v>1319</v>
      </c>
      <c r="C246" s="408">
        <v>1</v>
      </c>
      <c r="D246" s="408">
        <v>60</v>
      </c>
      <c r="E246" s="280" t="s">
        <v>586</v>
      </c>
      <c r="F246" s="280" t="s">
        <v>155</v>
      </c>
      <c r="G246" s="445">
        <v>60</v>
      </c>
    </row>
    <row r="247" spans="1:7" s="156" customFormat="1" ht="12.75">
      <c r="A247" s="281" t="s">
        <v>449</v>
      </c>
      <c r="B247" s="280" t="s">
        <v>588</v>
      </c>
      <c r="C247" s="408">
        <v>12</v>
      </c>
      <c r="D247" s="408">
        <v>10</v>
      </c>
      <c r="E247" s="280" t="s">
        <v>589</v>
      </c>
      <c r="F247" s="280" t="s">
        <v>155</v>
      </c>
      <c r="G247" s="445">
        <v>120</v>
      </c>
    </row>
    <row r="248" spans="1:8" s="376" customFormat="1" ht="12.75">
      <c r="A248" s="281" t="s">
        <v>271</v>
      </c>
      <c r="B248" s="280" t="s">
        <v>1177</v>
      </c>
      <c r="C248" s="408">
        <v>30</v>
      </c>
      <c r="D248" s="408">
        <v>10</v>
      </c>
      <c r="E248" s="280" t="s">
        <v>987</v>
      </c>
      <c r="F248" s="280" t="s">
        <v>155</v>
      </c>
      <c r="G248" s="445">
        <v>300</v>
      </c>
      <c r="H248" s="156"/>
    </row>
    <row r="249" spans="1:8" s="156" customFormat="1" ht="12.75">
      <c r="A249" s="281" t="s">
        <v>145</v>
      </c>
      <c r="B249" s="280" t="s">
        <v>27</v>
      </c>
      <c r="C249" s="408">
        <v>4</v>
      </c>
      <c r="D249" s="408">
        <v>10</v>
      </c>
      <c r="E249" s="280" t="s">
        <v>146</v>
      </c>
      <c r="F249" s="280" t="s">
        <v>130</v>
      </c>
      <c r="G249" s="445">
        <v>40</v>
      </c>
      <c r="H249" s="376"/>
    </row>
    <row r="250" spans="1:7" s="156" customFormat="1" ht="12.75">
      <c r="A250" s="281" t="s">
        <v>28</v>
      </c>
      <c r="B250" s="280" t="s">
        <v>387</v>
      </c>
      <c r="C250" s="408">
        <v>30</v>
      </c>
      <c r="D250" s="408">
        <v>5</v>
      </c>
      <c r="E250" s="280" t="s">
        <v>989</v>
      </c>
      <c r="F250" s="280" t="s">
        <v>155</v>
      </c>
      <c r="G250" s="445">
        <v>150</v>
      </c>
    </row>
    <row r="251" spans="1:7" s="156" customFormat="1" ht="12.75">
      <c r="A251" s="281" t="s">
        <v>450</v>
      </c>
      <c r="B251" s="280" t="s">
        <v>1169</v>
      </c>
      <c r="C251" s="408">
        <v>25</v>
      </c>
      <c r="D251" s="408">
        <v>5</v>
      </c>
      <c r="E251" s="280" t="s">
        <v>990</v>
      </c>
      <c r="F251" s="280" t="s">
        <v>155</v>
      </c>
      <c r="G251" s="445">
        <v>125</v>
      </c>
    </row>
    <row r="252" spans="1:7" s="156" customFormat="1" ht="12.75">
      <c r="A252" s="281" t="s">
        <v>963</v>
      </c>
      <c r="B252" s="280" t="s">
        <v>964</v>
      </c>
      <c r="C252" s="408">
        <v>9</v>
      </c>
      <c r="D252" s="408">
        <v>7</v>
      </c>
      <c r="E252" s="280" t="s">
        <v>161</v>
      </c>
      <c r="F252" s="280" t="s">
        <v>161</v>
      </c>
      <c r="G252" s="445">
        <v>63</v>
      </c>
    </row>
    <row r="253" spans="1:7" s="156" customFormat="1" ht="25.5">
      <c r="A253" s="280" t="s">
        <v>1268</v>
      </c>
      <c r="B253" s="280" t="s">
        <v>462</v>
      </c>
      <c r="C253" s="408">
        <v>9</v>
      </c>
      <c r="D253" s="408">
        <v>14</v>
      </c>
      <c r="E253" s="280" t="s">
        <v>878</v>
      </c>
      <c r="F253" s="280" t="s">
        <v>161</v>
      </c>
      <c r="G253" s="445">
        <v>126</v>
      </c>
    </row>
    <row r="254" spans="1:8" ht="15.75">
      <c r="A254" s="278"/>
      <c r="B254" s="463" t="s">
        <v>1372</v>
      </c>
      <c r="C254" s="409">
        <f>SUM(C237:C253)</f>
        <v>397</v>
      </c>
      <c r="D254" s="410">
        <f>SUM(D237:D253)</f>
        <v>501</v>
      </c>
      <c r="E254" s="278"/>
      <c r="F254" s="278"/>
      <c r="G254" s="446">
        <f>SUM(G237:G253)</f>
        <v>8104</v>
      </c>
      <c r="H254" s="156"/>
    </row>
    <row r="255" spans="1:8" s="156" customFormat="1" ht="15.75">
      <c r="A255" s="182" t="s">
        <v>994</v>
      </c>
      <c r="C255" s="412"/>
      <c r="D255" s="412"/>
      <c r="G255" s="412"/>
      <c r="H255"/>
    </row>
    <row r="256" spans="1:7" s="156" customFormat="1" ht="15.75">
      <c r="A256" s="275" t="s">
        <v>777</v>
      </c>
      <c r="C256" s="412"/>
      <c r="D256" s="412"/>
      <c r="G256" s="412"/>
    </row>
    <row r="257" spans="1:7" s="156" customFormat="1" ht="15.75">
      <c r="A257" s="275" t="s">
        <v>798</v>
      </c>
      <c r="C257" s="412"/>
      <c r="D257" s="412"/>
      <c r="G257" s="412"/>
    </row>
    <row r="258" spans="1:7" s="156" customFormat="1" ht="15.75">
      <c r="A258" s="275" t="s">
        <v>29</v>
      </c>
      <c r="C258" s="412"/>
      <c r="D258" s="412"/>
      <c r="G258" s="412"/>
    </row>
    <row r="259" spans="1:7" s="156" customFormat="1" ht="15.75">
      <c r="A259" s="275" t="s">
        <v>1363</v>
      </c>
      <c r="C259" s="412"/>
      <c r="D259" s="412"/>
      <c r="G259" s="412"/>
    </row>
    <row r="260" spans="1:7" s="156" customFormat="1" ht="15">
      <c r="A260" s="386" t="s">
        <v>595</v>
      </c>
      <c r="B260" s="104"/>
      <c r="C260" s="420"/>
      <c r="D260" s="420"/>
      <c r="E260" s="104"/>
      <c r="F260" s="104"/>
      <c r="G260" s="420"/>
    </row>
    <row r="261" spans="1:8" s="405" customFormat="1" ht="25.5">
      <c r="A261" s="403" t="s">
        <v>683</v>
      </c>
      <c r="B261" s="403" t="s">
        <v>121</v>
      </c>
      <c r="C261" s="404" t="s">
        <v>684</v>
      </c>
      <c r="D261" s="404" t="s">
        <v>685</v>
      </c>
      <c r="E261" s="403" t="s">
        <v>124</v>
      </c>
      <c r="F261" s="403" t="s">
        <v>125</v>
      </c>
      <c r="G261" s="404" t="s">
        <v>126</v>
      </c>
      <c r="H261" s="156"/>
    </row>
    <row r="262" spans="1:8" s="156" customFormat="1" ht="15.75">
      <c r="A262" s="281" t="s">
        <v>596</v>
      </c>
      <c r="B262" s="280" t="s">
        <v>597</v>
      </c>
      <c r="C262" s="421">
        <v>67</v>
      </c>
      <c r="D262" s="422">
        <v>1240</v>
      </c>
      <c r="E262" s="281"/>
      <c r="F262" s="281" t="s">
        <v>598</v>
      </c>
      <c r="G262" s="471">
        <v>1240</v>
      </c>
      <c r="H262" s="405"/>
    </row>
    <row r="263" spans="1:7" s="156" customFormat="1" ht="15.75">
      <c r="A263" s="280"/>
      <c r="B263" s="280"/>
      <c r="C263" s="421"/>
      <c r="D263" s="422"/>
      <c r="E263" s="281"/>
      <c r="F263" s="281"/>
      <c r="G263" s="471"/>
    </row>
    <row r="264" spans="1:7" s="156" customFormat="1" ht="15.75">
      <c r="A264" s="281" t="s">
        <v>599</v>
      </c>
      <c r="B264" s="280" t="s">
        <v>600</v>
      </c>
      <c r="C264" s="423"/>
      <c r="D264" s="422">
        <v>2527</v>
      </c>
      <c r="E264" s="281"/>
      <c r="F264" s="280"/>
      <c r="G264" s="454">
        <v>7120</v>
      </c>
    </row>
    <row r="265" spans="1:7" s="156" customFormat="1" ht="12.75">
      <c r="A265" s="281" t="s">
        <v>707</v>
      </c>
      <c r="B265" s="280" t="s">
        <v>1139</v>
      </c>
      <c r="C265" s="408">
        <v>15</v>
      </c>
      <c r="D265" s="408">
        <v>943</v>
      </c>
      <c r="E265" s="280"/>
      <c r="F265" s="280"/>
      <c r="G265" s="454">
        <v>4269</v>
      </c>
    </row>
    <row r="266" spans="1:7" s="156" customFormat="1" ht="12.75">
      <c r="A266" s="281" t="s">
        <v>604</v>
      </c>
      <c r="B266" s="280" t="s">
        <v>398</v>
      </c>
      <c r="C266" s="408">
        <v>8</v>
      </c>
      <c r="D266" s="408">
        <v>376</v>
      </c>
      <c r="E266" s="280"/>
      <c r="F266" s="280"/>
      <c r="G266" s="454">
        <v>895</v>
      </c>
    </row>
    <row r="267" spans="1:7" s="156" customFormat="1" ht="12.75">
      <c r="A267" s="281" t="s">
        <v>706</v>
      </c>
      <c r="B267" s="280"/>
      <c r="C267" s="408"/>
      <c r="D267" s="408">
        <v>1208</v>
      </c>
      <c r="E267" s="280"/>
      <c r="F267" s="280"/>
      <c r="G267" s="454">
        <v>1956</v>
      </c>
    </row>
    <row r="268" spans="1:7" s="156" customFormat="1" ht="12.75">
      <c r="A268" s="280" t="s">
        <v>708</v>
      </c>
      <c r="B268" s="280"/>
      <c r="C268" s="408"/>
      <c r="D268" s="408"/>
      <c r="E268" s="280"/>
      <c r="F268" s="280"/>
      <c r="G268" s="423"/>
    </row>
    <row r="269" spans="1:7" s="156" customFormat="1" ht="12.75">
      <c r="A269" s="280" t="s">
        <v>609</v>
      </c>
      <c r="B269" s="280" t="s">
        <v>600</v>
      </c>
      <c r="C269" s="408"/>
      <c r="D269" s="408">
        <v>626</v>
      </c>
      <c r="E269" s="280"/>
      <c r="F269" s="280"/>
      <c r="G269" s="408">
        <v>1219</v>
      </c>
    </row>
    <row r="270" spans="1:7" s="156" customFormat="1" ht="12.75">
      <c r="A270" s="362" t="s">
        <v>610</v>
      </c>
      <c r="B270" s="367" t="s">
        <v>1324</v>
      </c>
      <c r="C270" s="417">
        <v>20</v>
      </c>
      <c r="D270" s="417">
        <v>582</v>
      </c>
      <c r="E270" s="280"/>
      <c r="F270" s="367"/>
      <c r="G270" s="472">
        <v>737</v>
      </c>
    </row>
    <row r="271" spans="1:7" s="156" customFormat="1" ht="31.5">
      <c r="A271" s="357" t="s">
        <v>726</v>
      </c>
      <c r="B271" s="357"/>
      <c r="C271" s="412"/>
      <c r="D271" s="412"/>
      <c r="G271" s="412"/>
    </row>
    <row r="272" spans="1:7" s="156" customFormat="1" ht="15.75">
      <c r="A272" s="275" t="s">
        <v>778</v>
      </c>
      <c r="C272" s="412"/>
      <c r="D272" s="412"/>
      <c r="G272" s="412"/>
    </row>
    <row r="273" spans="1:7" s="156" customFormat="1" ht="15.75">
      <c r="A273" s="275" t="s">
        <v>451</v>
      </c>
      <c r="B273" s="154"/>
      <c r="C273" s="412"/>
      <c r="D273" s="412"/>
      <c r="G273" s="412"/>
    </row>
    <row r="274" spans="1:7" s="156" customFormat="1" ht="15.75">
      <c r="A274" s="275" t="s">
        <v>1140</v>
      </c>
      <c r="B274" s="154"/>
      <c r="C274" s="412"/>
      <c r="D274" s="412"/>
      <c r="G274" s="412"/>
    </row>
    <row r="275" spans="1:7" s="156" customFormat="1" ht="15.75">
      <c r="A275" s="275" t="s">
        <v>1325</v>
      </c>
      <c r="B275" s="154"/>
      <c r="C275" s="412"/>
      <c r="D275" s="412"/>
      <c r="G275" s="412"/>
    </row>
    <row r="276" spans="1:7" s="156" customFormat="1" ht="15.75">
      <c r="A276" s="275"/>
      <c r="C276" s="412"/>
      <c r="D276" s="412"/>
      <c r="G276" s="412"/>
    </row>
    <row r="277" spans="1:7" s="156" customFormat="1" ht="15">
      <c r="A277" s="375" t="s">
        <v>998</v>
      </c>
      <c r="C277" s="412"/>
      <c r="D277" s="412"/>
      <c r="G277" s="412"/>
    </row>
    <row r="278" spans="1:7" s="156" customFormat="1" ht="15">
      <c r="A278" s="387" t="s">
        <v>613</v>
      </c>
      <c r="C278" s="412"/>
      <c r="D278" s="412"/>
      <c r="G278" s="412"/>
    </row>
    <row r="279" spans="1:7" s="156" customFormat="1" ht="12.75">
      <c r="A279" s="280"/>
      <c r="B279" s="377"/>
      <c r="C279" s="408"/>
      <c r="D279" s="408"/>
      <c r="E279" s="280"/>
      <c r="F279" s="280"/>
      <c r="G279" s="445"/>
    </row>
    <row r="280" spans="1:8" ht="15.75">
      <c r="A280" s="278"/>
      <c r="B280" s="463" t="s">
        <v>1372</v>
      </c>
      <c r="C280" s="409">
        <f>SUM(C279:C279)</f>
        <v>0</v>
      </c>
      <c r="D280" s="410">
        <f>SUM(D279:D279)</f>
        <v>0</v>
      </c>
      <c r="E280" s="278"/>
      <c r="F280" s="278"/>
      <c r="G280" s="446">
        <f>SUM(G279:G279)</f>
        <v>0</v>
      </c>
      <c r="H280" s="156"/>
    </row>
    <row r="281" spans="1:8" s="156" customFormat="1" ht="12.75">
      <c r="A281" s="108"/>
      <c r="B281" s="108"/>
      <c r="C281" s="415"/>
      <c r="D281" s="415"/>
      <c r="E281" s="277"/>
      <c r="F281" s="277"/>
      <c r="G281" s="415"/>
      <c r="H281"/>
    </row>
    <row r="282" spans="1:7" s="156" customFormat="1" ht="15">
      <c r="A282" s="386" t="s">
        <v>636</v>
      </c>
      <c r="B282" s="104"/>
      <c r="C282" s="424"/>
      <c r="D282" s="420"/>
      <c r="E282" s="104"/>
      <c r="F282" s="104"/>
      <c r="G282" s="420"/>
    </row>
    <row r="283" spans="1:7" s="156" customFormat="1" ht="12.75">
      <c r="A283" s="280" t="s">
        <v>1118</v>
      </c>
      <c r="B283" s="377"/>
      <c r="C283" s="408"/>
      <c r="D283" s="408"/>
      <c r="E283" s="280"/>
      <c r="F283" s="280"/>
      <c r="G283" s="445"/>
    </row>
    <row r="284" spans="1:8" ht="15.75">
      <c r="A284" s="278"/>
      <c r="B284" s="463" t="s">
        <v>1372</v>
      </c>
      <c r="C284" s="409">
        <f>SUM(C283:C283)</f>
        <v>0</v>
      </c>
      <c r="D284" s="410">
        <f>SUM(D283:D283)</f>
        <v>0</v>
      </c>
      <c r="E284" s="278"/>
      <c r="F284" s="278"/>
      <c r="G284" s="446">
        <f>SUM(G283:G283)</f>
        <v>0</v>
      </c>
      <c r="H284" s="156"/>
    </row>
    <row r="285" spans="1:8" s="156" customFormat="1" ht="12.75">
      <c r="A285" s="104"/>
      <c r="B285" s="104"/>
      <c r="C285" s="420"/>
      <c r="D285" s="420"/>
      <c r="E285" s="105"/>
      <c r="F285" s="105"/>
      <c r="G285" s="420"/>
      <c r="H285"/>
    </row>
    <row r="286" spans="1:7" s="156" customFormat="1" ht="15">
      <c r="A286" s="386" t="s">
        <v>640</v>
      </c>
      <c r="B286" s="104"/>
      <c r="C286" s="424"/>
      <c r="D286" s="420"/>
      <c r="E286" s="104"/>
      <c r="F286" s="104"/>
      <c r="G286" s="420"/>
    </row>
    <row r="287" spans="1:8" s="405" customFormat="1" ht="25.5">
      <c r="A287" s="403" t="s">
        <v>683</v>
      </c>
      <c r="B287" s="403" t="s">
        <v>121</v>
      </c>
      <c r="C287" s="404" t="s">
        <v>684</v>
      </c>
      <c r="D287" s="404" t="s">
        <v>685</v>
      </c>
      <c r="E287" s="403" t="s">
        <v>124</v>
      </c>
      <c r="F287" s="403" t="s">
        <v>125</v>
      </c>
      <c r="G287" s="404" t="s">
        <v>126</v>
      </c>
      <c r="H287" s="156"/>
    </row>
    <row r="288" spans="1:8" s="156" customFormat="1" ht="12.75">
      <c r="A288" s="280" t="s">
        <v>16</v>
      </c>
      <c r="B288" s="280" t="s">
        <v>275</v>
      </c>
      <c r="C288" s="408">
        <v>102</v>
      </c>
      <c r="D288" s="408">
        <v>44</v>
      </c>
      <c r="E288" s="280" t="s">
        <v>1089</v>
      </c>
      <c r="F288" s="280" t="s">
        <v>868</v>
      </c>
      <c r="G288" s="445">
        <v>4488</v>
      </c>
      <c r="H288" s="405"/>
    </row>
    <row r="289" spans="1:7" s="156" customFormat="1" ht="12.75">
      <c r="A289" s="280" t="s">
        <v>1234</v>
      </c>
      <c r="B289" s="280"/>
      <c r="C289" s="408">
        <v>15</v>
      </c>
      <c r="D289" s="408">
        <v>10</v>
      </c>
      <c r="E289" s="280"/>
      <c r="F289" s="280"/>
      <c r="G289" s="445">
        <v>150</v>
      </c>
    </row>
    <row r="290" spans="1:7" s="156" customFormat="1" ht="12.75">
      <c r="A290" s="280" t="s">
        <v>1235</v>
      </c>
      <c r="B290" s="280"/>
      <c r="C290" s="408">
        <v>1</v>
      </c>
      <c r="D290" s="408">
        <v>12</v>
      </c>
      <c r="E290" s="280"/>
      <c r="F290" s="280"/>
      <c r="G290" s="445">
        <v>12</v>
      </c>
    </row>
    <row r="291" spans="1:7" s="156" customFormat="1" ht="12.75">
      <c r="A291" s="280" t="s">
        <v>1236</v>
      </c>
      <c r="B291" s="280"/>
      <c r="C291" s="408">
        <v>5</v>
      </c>
      <c r="D291" s="408">
        <v>10</v>
      </c>
      <c r="E291" s="280"/>
      <c r="F291" s="280"/>
      <c r="G291" s="445">
        <v>50</v>
      </c>
    </row>
    <row r="292" spans="1:7" s="156" customFormat="1" ht="12.75">
      <c r="A292" s="280" t="s">
        <v>1237</v>
      </c>
      <c r="B292" s="280"/>
      <c r="C292" s="408">
        <v>1</v>
      </c>
      <c r="D292" s="408">
        <v>15</v>
      </c>
      <c r="E292" s="280"/>
      <c r="F292" s="280"/>
      <c r="G292" s="445">
        <v>15</v>
      </c>
    </row>
    <row r="293" spans="1:7" s="156" customFormat="1" ht="12.75">
      <c r="A293" s="280" t="s">
        <v>1238</v>
      </c>
      <c r="B293" s="280"/>
      <c r="C293" s="408">
        <v>2</v>
      </c>
      <c r="D293" s="408">
        <v>15</v>
      </c>
      <c r="E293" s="280"/>
      <c r="F293" s="280"/>
      <c r="G293" s="445">
        <v>30</v>
      </c>
    </row>
    <row r="294" spans="1:7" s="156" customFormat="1" ht="12.75">
      <c r="A294" s="280" t="s">
        <v>1239</v>
      </c>
      <c r="B294" s="280"/>
      <c r="C294" s="408">
        <v>10</v>
      </c>
      <c r="D294" s="408">
        <v>6</v>
      </c>
      <c r="E294" s="280"/>
      <c r="F294" s="280"/>
      <c r="G294" s="445">
        <v>60</v>
      </c>
    </row>
    <row r="295" spans="1:7" s="156" customFormat="1" ht="12.75">
      <c r="A295" s="280" t="s">
        <v>1240</v>
      </c>
      <c r="B295" s="280"/>
      <c r="C295" s="408">
        <v>23</v>
      </c>
      <c r="D295" s="408">
        <v>42</v>
      </c>
      <c r="E295" s="280"/>
      <c r="F295" s="280"/>
      <c r="G295" s="445">
        <v>975</v>
      </c>
    </row>
    <row r="296" spans="1:7" s="156" customFormat="1" ht="12.75">
      <c r="A296" s="280" t="s">
        <v>1241</v>
      </c>
      <c r="B296" s="280"/>
      <c r="C296" s="408">
        <v>20</v>
      </c>
      <c r="D296" s="408">
        <v>2</v>
      </c>
      <c r="E296" s="280"/>
      <c r="F296" s="280"/>
      <c r="G296" s="445">
        <v>40</v>
      </c>
    </row>
    <row r="297" spans="1:7" s="156" customFormat="1" ht="12.75">
      <c r="A297" s="280" t="s">
        <v>1242</v>
      </c>
      <c r="B297" s="280"/>
      <c r="C297" s="408">
        <v>8</v>
      </c>
      <c r="D297" s="408">
        <v>10</v>
      </c>
      <c r="E297" s="280"/>
      <c r="F297" s="280"/>
      <c r="G297" s="445">
        <v>80</v>
      </c>
    </row>
    <row r="298" spans="1:7" s="156" customFormat="1" ht="12.75">
      <c r="A298" s="280" t="s">
        <v>1243</v>
      </c>
      <c r="B298" s="280"/>
      <c r="C298" s="408">
        <v>4</v>
      </c>
      <c r="D298" s="408">
        <v>10</v>
      </c>
      <c r="E298" s="280"/>
      <c r="F298" s="280"/>
      <c r="G298" s="445">
        <v>40</v>
      </c>
    </row>
    <row r="299" spans="1:7" s="156" customFormat="1" ht="12.75">
      <c r="A299" s="280" t="s">
        <v>1244</v>
      </c>
      <c r="B299" s="280" t="s">
        <v>1233</v>
      </c>
      <c r="C299" s="408">
        <v>33</v>
      </c>
      <c r="D299" s="408">
        <v>15</v>
      </c>
      <c r="E299" s="280"/>
      <c r="F299" s="280"/>
      <c r="G299" s="445">
        <v>495</v>
      </c>
    </row>
    <row r="300" spans="1:7" s="156" customFormat="1" ht="12.75">
      <c r="A300" s="281" t="s">
        <v>1018</v>
      </c>
      <c r="B300" s="280"/>
      <c r="C300" s="408">
        <v>2</v>
      </c>
      <c r="D300" s="408">
        <v>5</v>
      </c>
      <c r="E300" s="280" t="s">
        <v>265</v>
      </c>
      <c r="F300" s="280" t="s">
        <v>868</v>
      </c>
      <c r="G300" s="445">
        <v>10</v>
      </c>
    </row>
    <row r="301" spans="1:7" s="156" customFormat="1" ht="60">
      <c r="A301" s="280" t="s">
        <v>17</v>
      </c>
      <c r="B301" s="378" t="s">
        <v>1090</v>
      </c>
      <c r="C301" s="408">
        <v>11</v>
      </c>
      <c r="D301" s="425">
        <v>15</v>
      </c>
      <c r="E301" s="280" t="s">
        <v>869</v>
      </c>
      <c r="F301" s="280" t="s">
        <v>868</v>
      </c>
      <c r="G301" s="445">
        <v>173</v>
      </c>
    </row>
    <row r="302" spans="1:7" s="156" customFormat="1" ht="12.75">
      <c r="A302" s="281" t="s">
        <v>18</v>
      </c>
      <c r="B302" s="389" t="s">
        <v>1091</v>
      </c>
      <c r="C302" s="408">
        <v>10</v>
      </c>
      <c r="D302" s="408">
        <v>15</v>
      </c>
      <c r="E302" s="280" t="s">
        <v>869</v>
      </c>
      <c r="F302" s="280" t="s">
        <v>868</v>
      </c>
      <c r="G302" s="445">
        <v>150</v>
      </c>
    </row>
    <row r="303" spans="1:7" s="156" customFormat="1" ht="12.75">
      <c r="A303" s="281" t="s">
        <v>19</v>
      </c>
      <c r="B303" s="280" t="s">
        <v>1092</v>
      </c>
      <c r="C303" s="408">
        <v>9</v>
      </c>
      <c r="D303" s="408">
        <v>14</v>
      </c>
      <c r="E303" s="280" t="s">
        <v>869</v>
      </c>
      <c r="F303" s="280" t="s">
        <v>868</v>
      </c>
      <c r="G303" s="445">
        <v>127</v>
      </c>
    </row>
    <row r="304" spans="1:7" s="156" customFormat="1" ht="140.25">
      <c r="A304" s="281" t="s">
        <v>20</v>
      </c>
      <c r="B304" s="280" t="s">
        <v>1093</v>
      </c>
      <c r="C304" s="408">
        <v>23</v>
      </c>
      <c r="D304" s="408">
        <v>33</v>
      </c>
      <c r="E304" s="280" t="s">
        <v>869</v>
      </c>
      <c r="F304" s="280" t="s">
        <v>868</v>
      </c>
      <c r="G304" s="445">
        <v>750</v>
      </c>
    </row>
    <row r="305" spans="1:7" s="156" customFormat="1" ht="12.75">
      <c r="A305" s="281" t="s">
        <v>1102</v>
      </c>
      <c r="B305" s="280" t="s">
        <v>1103</v>
      </c>
      <c r="C305" s="408">
        <v>1</v>
      </c>
      <c r="D305" s="408">
        <v>10</v>
      </c>
      <c r="E305" s="280" t="s">
        <v>1104</v>
      </c>
      <c r="F305" s="280" t="s">
        <v>868</v>
      </c>
      <c r="G305" s="445">
        <v>10</v>
      </c>
    </row>
    <row r="306" spans="1:7" s="156" customFormat="1" ht="12.75">
      <c r="A306" s="281" t="s">
        <v>21</v>
      </c>
      <c r="B306" s="280" t="s">
        <v>1094</v>
      </c>
      <c r="C306" s="408">
        <v>31</v>
      </c>
      <c r="D306" s="408">
        <v>15</v>
      </c>
      <c r="E306" s="280" t="s">
        <v>868</v>
      </c>
      <c r="F306" s="280" t="s">
        <v>868</v>
      </c>
      <c r="G306" s="445">
        <v>465</v>
      </c>
    </row>
    <row r="307" spans="1:7" s="156" customFormat="1" ht="12.75">
      <c r="A307" s="281" t="s">
        <v>1095</v>
      </c>
      <c r="B307" s="280" t="s">
        <v>1096</v>
      </c>
      <c r="C307" s="408">
        <v>5</v>
      </c>
      <c r="D307" s="408">
        <v>9</v>
      </c>
      <c r="E307" s="280" t="s">
        <v>868</v>
      </c>
      <c r="F307" s="280" t="s">
        <v>868</v>
      </c>
      <c r="G307" s="445">
        <v>45</v>
      </c>
    </row>
    <row r="308" spans="1:7" s="156" customFormat="1" ht="12.75">
      <c r="A308" s="281" t="s">
        <v>1097</v>
      </c>
      <c r="B308" s="280" t="s">
        <v>1096</v>
      </c>
      <c r="C308" s="408">
        <v>8</v>
      </c>
      <c r="D308" s="408">
        <v>11</v>
      </c>
      <c r="E308" s="280" t="s">
        <v>1098</v>
      </c>
      <c r="F308" s="280" t="s">
        <v>868</v>
      </c>
      <c r="G308" s="445">
        <v>88</v>
      </c>
    </row>
    <row r="309" spans="1:7" s="156" customFormat="1" ht="12.75">
      <c r="A309" s="281" t="s">
        <v>1099</v>
      </c>
      <c r="B309" s="280" t="s">
        <v>1101</v>
      </c>
      <c r="C309" s="408">
        <v>6</v>
      </c>
      <c r="D309" s="408">
        <v>5</v>
      </c>
      <c r="E309" s="280" t="s">
        <v>1100</v>
      </c>
      <c r="F309" s="280" t="s">
        <v>868</v>
      </c>
      <c r="G309" s="445">
        <v>30</v>
      </c>
    </row>
    <row r="310" spans="1:7" s="156" customFormat="1" ht="12.75">
      <c r="A310" s="281" t="s">
        <v>1110</v>
      </c>
      <c r="B310" s="379">
        <v>41753</v>
      </c>
      <c r="C310" s="408">
        <v>1</v>
      </c>
      <c r="D310" s="408">
        <v>50</v>
      </c>
      <c r="E310" s="280"/>
      <c r="F310" s="280"/>
      <c r="G310" s="445">
        <v>50</v>
      </c>
    </row>
    <row r="311" spans="1:7" s="156" customFormat="1" ht="25.5">
      <c r="A311" s="281" t="s">
        <v>1108</v>
      </c>
      <c r="B311" s="280" t="s">
        <v>1109</v>
      </c>
      <c r="C311" s="408">
        <v>2</v>
      </c>
      <c r="D311" s="408">
        <v>15</v>
      </c>
      <c r="E311" s="280" t="s">
        <v>870</v>
      </c>
      <c r="F311" s="280" t="s">
        <v>868</v>
      </c>
      <c r="G311" s="445">
        <v>30</v>
      </c>
    </row>
    <row r="312" spans="1:7" s="156" customFormat="1" ht="38.25">
      <c r="A312" s="280" t="s">
        <v>22</v>
      </c>
      <c r="B312" s="280"/>
      <c r="C312" s="408"/>
      <c r="D312" s="408"/>
      <c r="E312" s="280" t="s">
        <v>1107</v>
      </c>
      <c r="F312" s="280" t="s">
        <v>868</v>
      </c>
      <c r="G312" s="445"/>
    </row>
    <row r="313" spans="1:7" s="156" customFormat="1" ht="12.75">
      <c r="A313" s="280" t="s">
        <v>1265</v>
      </c>
      <c r="B313" s="280" t="s">
        <v>1266</v>
      </c>
      <c r="C313" s="408">
        <v>4</v>
      </c>
      <c r="D313" s="408">
        <v>15</v>
      </c>
      <c r="E313" s="280" t="s">
        <v>1267</v>
      </c>
      <c r="F313" s="280" t="s">
        <v>161</v>
      </c>
      <c r="G313" s="445">
        <v>60</v>
      </c>
    </row>
    <row r="314" spans="1:8" ht="15.75">
      <c r="A314" s="278"/>
      <c r="B314" s="463" t="s">
        <v>1372</v>
      </c>
      <c r="C314" s="409">
        <v>222</v>
      </c>
      <c r="D314" s="410">
        <f>SUM(D288:D312)</f>
        <v>388</v>
      </c>
      <c r="E314" s="278"/>
      <c r="F314" s="278"/>
      <c r="G314" s="446">
        <f>SUM(G288:G312)</f>
        <v>8363</v>
      </c>
      <c r="H314" s="156"/>
    </row>
    <row r="315" spans="1:7" ht="12.75">
      <c r="A315" s="108"/>
      <c r="B315" s="108"/>
      <c r="C315" s="415"/>
      <c r="D315" s="415"/>
      <c r="E315" s="108"/>
      <c r="F315" s="108"/>
      <c r="G315" s="455"/>
    </row>
    <row r="316" spans="1:7" ht="12.75">
      <c r="A316" s="211"/>
      <c r="B316" s="78"/>
      <c r="C316" s="426"/>
      <c r="D316" s="426"/>
      <c r="E316" s="211"/>
      <c r="F316" s="211"/>
      <c r="G316" s="426"/>
    </row>
    <row r="317" spans="1:7" ht="15">
      <c r="A317" s="390" t="s">
        <v>1031</v>
      </c>
      <c r="B317" s="391"/>
      <c r="C317" s="427"/>
      <c r="D317" s="419"/>
      <c r="E317" s="59"/>
      <c r="F317" s="59"/>
      <c r="G317" s="419"/>
    </row>
    <row r="318" spans="1:8" s="405" customFormat="1" ht="25.5">
      <c r="A318" s="403" t="s">
        <v>683</v>
      </c>
      <c r="B318" s="403" t="s">
        <v>121</v>
      </c>
      <c r="C318" s="404" t="s">
        <v>684</v>
      </c>
      <c r="D318" s="404" t="s">
        <v>685</v>
      </c>
      <c r="E318" s="403" t="s">
        <v>124</v>
      </c>
      <c r="F318" s="403" t="s">
        <v>125</v>
      </c>
      <c r="G318" s="404" t="s">
        <v>126</v>
      </c>
      <c r="H318"/>
    </row>
    <row r="319" spans="1:8" s="156" customFormat="1" ht="12.75">
      <c r="A319" s="281" t="s">
        <v>266</v>
      </c>
      <c r="B319" s="280" t="s">
        <v>1347</v>
      </c>
      <c r="C319" s="408">
        <v>1</v>
      </c>
      <c r="D319" s="408">
        <v>80</v>
      </c>
      <c r="E319" s="280" t="s">
        <v>868</v>
      </c>
      <c r="F319" s="280" t="s">
        <v>868</v>
      </c>
      <c r="G319" s="445">
        <v>80</v>
      </c>
      <c r="H319" s="405"/>
    </row>
    <row r="320" spans="1:7" s="156" customFormat="1" ht="12.75">
      <c r="A320" s="281" t="s">
        <v>1117</v>
      </c>
      <c r="B320" s="374" t="s">
        <v>1348</v>
      </c>
      <c r="C320" s="408">
        <v>1</v>
      </c>
      <c r="D320" s="408">
        <v>90</v>
      </c>
      <c r="E320" s="280" t="s">
        <v>868</v>
      </c>
      <c r="F320" s="280" t="s">
        <v>868</v>
      </c>
      <c r="G320" s="445">
        <v>90</v>
      </c>
    </row>
    <row r="321" spans="1:7" s="156" customFormat="1" ht="12.75">
      <c r="A321" s="362" t="s">
        <v>23</v>
      </c>
      <c r="B321" s="380" t="s">
        <v>1111</v>
      </c>
      <c r="C321" s="408">
        <v>1</v>
      </c>
      <c r="D321" s="408">
        <v>160</v>
      </c>
      <c r="E321" s="367" t="s">
        <v>1112</v>
      </c>
      <c r="F321" s="280" t="s">
        <v>868</v>
      </c>
      <c r="G321" s="448">
        <v>160</v>
      </c>
    </row>
    <row r="322" spans="1:7" s="156" customFormat="1" ht="12.75">
      <c r="A322" s="362" t="s">
        <v>1114</v>
      </c>
      <c r="B322" s="367" t="s">
        <v>1115</v>
      </c>
      <c r="C322" s="408">
        <v>1</v>
      </c>
      <c r="D322" s="408">
        <v>160</v>
      </c>
      <c r="E322" s="367" t="s">
        <v>1116</v>
      </c>
      <c r="F322" s="280" t="s">
        <v>868</v>
      </c>
      <c r="G322" s="448">
        <v>160</v>
      </c>
    </row>
    <row r="323" spans="1:7" s="156" customFormat="1" ht="25.5">
      <c r="A323" s="362" t="s">
        <v>1119</v>
      </c>
      <c r="B323" s="381">
        <v>41972</v>
      </c>
      <c r="C323" s="408">
        <v>1</v>
      </c>
      <c r="D323" s="408">
        <v>80</v>
      </c>
      <c r="E323" s="367" t="s">
        <v>1121</v>
      </c>
      <c r="F323" s="280" t="s">
        <v>1120</v>
      </c>
      <c r="G323" s="448">
        <v>80</v>
      </c>
    </row>
    <row r="324" spans="1:7" s="156" customFormat="1" ht="12.75">
      <c r="A324" s="362" t="s">
        <v>1122</v>
      </c>
      <c r="B324" s="381" t="s">
        <v>1123</v>
      </c>
      <c r="C324" s="408">
        <v>6</v>
      </c>
      <c r="D324" s="408">
        <v>5</v>
      </c>
      <c r="E324" s="367" t="s">
        <v>1124</v>
      </c>
      <c r="F324" s="280" t="s">
        <v>868</v>
      </c>
      <c r="G324" s="448">
        <v>30</v>
      </c>
    </row>
    <row r="325" spans="1:7" s="156" customFormat="1" ht="38.25">
      <c r="A325" s="362" t="s">
        <v>1125</v>
      </c>
      <c r="B325" s="382" t="s">
        <v>1349</v>
      </c>
      <c r="C325" s="408">
        <v>2</v>
      </c>
      <c r="D325" s="408">
        <v>25</v>
      </c>
      <c r="E325" s="367"/>
      <c r="F325" s="280"/>
      <c r="G325" s="448">
        <v>25</v>
      </c>
    </row>
    <row r="326" spans="1:7" s="156" customFormat="1" ht="63.75">
      <c r="A326" s="281" t="s">
        <v>1105</v>
      </c>
      <c r="B326" s="377" t="s">
        <v>1106</v>
      </c>
      <c r="C326" s="408">
        <v>3</v>
      </c>
      <c r="D326" s="408"/>
      <c r="E326" s="280" t="s">
        <v>1113</v>
      </c>
      <c r="F326" s="280" t="s">
        <v>868</v>
      </c>
      <c r="G326" s="445">
        <v>65</v>
      </c>
    </row>
    <row r="327" spans="1:8" ht="12.75">
      <c r="A327" s="279"/>
      <c r="B327" s="464" t="s">
        <v>1372</v>
      </c>
      <c r="C327" s="428">
        <f>SUM(C319:C326)</f>
        <v>16</v>
      </c>
      <c r="D327" s="428">
        <f>SUM(D319:D326)</f>
        <v>600</v>
      </c>
      <c r="E327" s="279"/>
      <c r="F327" s="279"/>
      <c r="G327" s="456">
        <f>SUM(G319:G326)</f>
        <v>690</v>
      </c>
      <c r="H327" s="156"/>
    </row>
    <row r="329" spans="1:7" ht="15.75">
      <c r="A329" s="182" t="s">
        <v>1043</v>
      </c>
      <c r="C329" s="429"/>
      <c r="D329" s="430"/>
      <c r="G329" s="457"/>
    </row>
    <row r="330" ht="15.75">
      <c r="A330" s="194" t="s">
        <v>727</v>
      </c>
    </row>
    <row r="331" ht="15.75">
      <c r="A331" s="275" t="s">
        <v>799</v>
      </c>
    </row>
    <row r="332" ht="15.75">
      <c r="A332" s="275" t="s">
        <v>30</v>
      </c>
    </row>
    <row r="333" ht="15.75">
      <c r="A333" s="275" t="s">
        <v>1364</v>
      </c>
    </row>
    <row r="334" ht="15.75">
      <c r="A334" s="275"/>
    </row>
    <row r="335" spans="1:7" ht="15">
      <c r="A335" s="388" t="s">
        <v>651</v>
      </c>
      <c r="B335" s="47"/>
      <c r="C335" s="431"/>
      <c r="D335" s="431"/>
      <c r="E335" s="47"/>
      <c r="F335" s="47"/>
      <c r="G335" s="431"/>
    </row>
    <row r="336" spans="1:8" s="156" customFormat="1" ht="15.75">
      <c r="A336" s="362" t="s">
        <v>710</v>
      </c>
      <c r="B336" s="383"/>
      <c r="C336" s="432">
        <v>533</v>
      </c>
      <c r="D336" s="432">
        <v>15052</v>
      </c>
      <c r="E336" s="384"/>
      <c r="F336" s="384"/>
      <c r="G336" s="458">
        <v>15052</v>
      </c>
      <c r="H336"/>
    </row>
    <row r="337" spans="1:8" ht="12.75">
      <c r="A337" s="392" t="s">
        <v>656</v>
      </c>
      <c r="B337" s="280"/>
      <c r="C337" s="408"/>
      <c r="D337" s="408"/>
      <c r="E337" s="280"/>
      <c r="F337" s="280"/>
      <c r="G337" s="408"/>
      <c r="H337" s="156"/>
    </row>
    <row r="338" spans="1:8" s="156" customFormat="1" ht="25.5">
      <c r="A338" s="280" t="s">
        <v>699</v>
      </c>
      <c r="B338" s="280" t="s">
        <v>31</v>
      </c>
      <c r="C338" s="408"/>
      <c r="D338" s="408"/>
      <c r="E338" s="280"/>
      <c r="F338" s="280" t="s">
        <v>655</v>
      </c>
      <c r="G338" s="423"/>
      <c r="H338"/>
    </row>
    <row r="339" spans="1:7" s="156" customFormat="1" ht="25.5">
      <c r="A339" s="280" t="s">
        <v>32</v>
      </c>
      <c r="B339" s="280" t="s">
        <v>35</v>
      </c>
      <c r="C339" s="408">
        <v>8</v>
      </c>
      <c r="D339" s="408">
        <v>664</v>
      </c>
      <c r="E339" s="280"/>
      <c r="F339" s="280" t="s">
        <v>655</v>
      </c>
      <c r="G339" s="408"/>
    </row>
    <row r="340" spans="1:7" s="156" customFormat="1" ht="12.75">
      <c r="A340" s="393" t="s">
        <v>1329</v>
      </c>
      <c r="B340" s="280"/>
      <c r="C340" s="408">
        <v>3</v>
      </c>
      <c r="D340" s="408">
        <v>132</v>
      </c>
      <c r="E340" s="280"/>
      <c r="F340" s="280"/>
      <c r="G340" s="408">
        <v>132</v>
      </c>
    </row>
    <row r="341" spans="1:7" s="156" customFormat="1" ht="12.75">
      <c r="A341" s="393" t="s">
        <v>695</v>
      </c>
      <c r="B341" s="280"/>
      <c r="C341" s="408">
        <v>4</v>
      </c>
      <c r="D341" s="408">
        <v>880</v>
      </c>
      <c r="E341" s="280"/>
      <c r="F341" s="280"/>
      <c r="G341" s="408">
        <v>880</v>
      </c>
    </row>
    <row r="342" spans="1:7" s="156" customFormat="1" ht="12.75">
      <c r="A342" s="393" t="s">
        <v>33</v>
      </c>
      <c r="B342" s="383"/>
      <c r="C342" s="408">
        <v>12</v>
      </c>
      <c r="D342" s="408">
        <v>280</v>
      </c>
      <c r="E342" s="363"/>
      <c r="F342" s="280"/>
      <c r="G342" s="408">
        <v>280</v>
      </c>
    </row>
    <row r="343" spans="1:7" s="156" customFormat="1" ht="12.75">
      <c r="A343" s="393" t="s">
        <v>34</v>
      </c>
      <c r="B343" s="359"/>
      <c r="C343" s="408">
        <v>8</v>
      </c>
      <c r="D343" s="408">
        <v>160</v>
      </c>
      <c r="E343" s="367"/>
      <c r="F343" s="280"/>
      <c r="G343" s="408">
        <v>160</v>
      </c>
    </row>
    <row r="344" spans="1:7" s="156" customFormat="1" ht="12.75">
      <c r="A344" s="393" t="s">
        <v>1327</v>
      </c>
      <c r="B344" s="359" t="s">
        <v>1328</v>
      </c>
      <c r="C344" s="408">
        <v>4</v>
      </c>
      <c r="D344" s="408">
        <v>200</v>
      </c>
      <c r="E344" s="358"/>
      <c r="F344" s="280"/>
      <c r="G344" s="408">
        <v>200</v>
      </c>
    </row>
    <row r="345" spans="1:7" s="156" customFormat="1" ht="12.75">
      <c r="A345" s="393" t="s">
        <v>698</v>
      </c>
      <c r="B345" s="383"/>
      <c r="C345" s="408">
        <v>8</v>
      </c>
      <c r="D345" s="408">
        <v>1190</v>
      </c>
      <c r="E345" s="383"/>
      <c r="F345" s="280"/>
      <c r="G345" s="408">
        <v>1190</v>
      </c>
    </row>
    <row r="346" spans="1:7" s="156" customFormat="1" ht="12.75">
      <c r="A346" s="393" t="s">
        <v>800</v>
      </c>
      <c r="B346" s="359"/>
      <c r="C346" s="408">
        <v>15</v>
      </c>
      <c r="D346" s="408">
        <v>1732</v>
      </c>
      <c r="E346" s="383"/>
      <c r="F346" s="280"/>
      <c r="G346" s="408">
        <v>1732</v>
      </c>
    </row>
    <row r="347" spans="1:7" s="156" customFormat="1" ht="15.75">
      <c r="A347" s="281" t="s">
        <v>679</v>
      </c>
      <c r="B347" s="394"/>
      <c r="C347" s="421">
        <v>39</v>
      </c>
      <c r="D347" s="421">
        <v>7390</v>
      </c>
      <c r="E347" s="395"/>
      <c r="F347" s="395"/>
      <c r="G347" s="459">
        <v>7390</v>
      </c>
    </row>
    <row r="348" spans="1:7" s="156" customFormat="1" ht="15.75">
      <c r="A348" s="393" t="s">
        <v>1340</v>
      </c>
      <c r="B348" s="383"/>
      <c r="C348" s="433">
        <v>17</v>
      </c>
      <c r="D348" s="433">
        <v>3400</v>
      </c>
      <c r="E348" s="384"/>
      <c r="F348" s="396"/>
      <c r="G348" s="433">
        <v>3400</v>
      </c>
    </row>
    <row r="349" spans="1:8" ht="12.75">
      <c r="A349" s="397"/>
      <c r="B349" s="398"/>
      <c r="C349" s="434"/>
      <c r="D349" s="434"/>
      <c r="E349" s="353"/>
      <c r="F349" s="353"/>
      <c r="G349" s="434"/>
      <c r="H349" s="156"/>
    </row>
    <row r="350" spans="1:7" ht="15.75">
      <c r="A350" s="281" t="s">
        <v>1056</v>
      </c>
      <c r="B350" s="281"/>
      <c r="C350" s="423"/>
      <c r="D350" s="435"/>
      <c r="E350" s="394"/>
      <c r="F350" s="394"/>
      <c r="G350" s="460">
        <f>G336+G347+G348</f>
        <v>25842</v>
      </c>
    </row>
    <row r="351" spans="1:8" s="270" customFormat="1" ht="15.75">
      <c r="A351" s="226" t="s">
        <v>1057</v>
      </c>
      <c r="B351" s="227"/>
      <c r="C351" s="436"/>
      <c r="D351" s="436"/>
      <c r="E351" s="227"/>
      <c r="F351" s="227"/>
      <c r="G351" s="436"/>
      <c r="H351"/>
    </row>
    <row r="352" spans="1:7" s="270" customFormat="1" ht="15.75">
      <c r="A352" s="226" t="s">
        <v>728</v>
      </c>
      <c r="B352" s="230"/>
      <c r="C352" s="437"/>
      <c r="D352" s="437"/>
      <c r="E352" s="230"/>
      <c r="F352" s="230"/>
      <c r="G352" s="437"/>
    </row>
    <row r="353" spans="1:7" s="270" customFormat="1" ht="15.75">
      <c r="A353" s="226" t="s">
        <v>721</v>
      </c>
      <c r="B353" s="232"/>
      <c r="C353" s="438"/>
      <c r="D353" s="438"/>
      <c r="E353" s="232"/>
      <c r="F353" s="232"/>
      <c r="G353" s="438"/>
    </row>
    <row r="354" spans="1:7" s="270" customFormat="1" ht="15.75">
      <c r="A354" s="226" t="s">
        <v>1138</v>
      </c>
      <c r="B354" s="232"/>
      <c r="C354" s="438"/>
      <c r="D354" s="438"/>
      <c r="E354" s="232"/>
      <c r="F354" s="232"/>
      <c r="G354" s="438"/>
    </row>
    <row r="355" spans="1:7" s="270" customFormat="1" ht="15.75">
      <c r="A355" s="226" t="s">
        <v>1326</v>
      </c>
      <c r="B355" s="232"/>
      <c r="C355" s="438"/>
      <c r="D355" s="438"/>
      <c r="E355" s="232"/>
      <c r="F355" s="232"/>
      <c r="G355" s="438"/>
    </row>
    <row r="356" spans="1:8" ht="15.75">
      <c r="A356" s="226"/>
      <c r="B356" s="232"/>
      <c r="C356" s="438"/>
      <c r="D356" s="438"/>
      <c r="E356" s="232"/>
      <c r="F356" s="232"/>
      <c r="G356" s="438"/>
      <c r="H356" s="270"/>
    </row>
    <row r="357" spans="1:8" s="156" customFormat="1" ht="15.75">
      <c r="A357" s="394" t="s">
        <v>1058</v>
      </c>
      <c r="B357" s="383"/>
      <c r="C357" s="432">
        <v>566</v>
      </c>
      <c r="D357" s="432">
        <v>21416</v>
      </c>
      <c r="E357" s="384"/>
      <c r="F357" s="384"/>
      <c r="G357" s="432">
        <v>21416</v>
      </c>
      <c r="H357"/>
    </row>
    <row r="358" spans="1:7" s="156" customFormat="1" ht="12.75">
      <c r="A358" s="394" t="s">
        <v>1059</v>
      </c>
      <c r="B358" s="394"/>
      <c r="C358" s="439">
        <v>356</v>
      </c>
      <c r="D358" s="439">
        <v>7050</v>
      </c>
      <c r="E358" s="394"/>
      <c r="F358" s="394"/>
      <c r="G358" s="439">
        <v>7050</v>
      </c>
    </row>
    <row r="359" spans="1:7" s="156" customFormat="1" ht="12.75">
      <c r="A359" s="394" t="s">
        <v>729</v>
      </c>
      <c r="B359" s="394"/>
      <c r="C359" s="439">
        <v>467</v>
      </c>
      <c r="D359" s="439">
        <v>11048</v>
      </c>
      <c r="E359" s="394"/>
      <c r="F359" s="394"/>
      <c r="G359" s="439">
        <v>11078</v>
      </c>
    </row>
    <row r="360" spans="1:7" s="156" customFormat="1" ht="12.75">
      <c r="A360" s="394" t="s">
        <v>784</v>
      </c>
      <c r="B360" s="394"/>
      <c r="C360" s="439">
        <v>464</v>
      </c>
      <c r="D360" s="439">
        <v>11813</v>
      </c>
      <c r="E360" s="394"/>
      <c r="F360" s="394"/>
      <c r="G360" s="439">
        <v>11813</v>
      </c>
    </row>
    <row r="361" spans="1:7" s="156" customFormat="1" ht="12.75">
      <c r="A361" s="394" t="s">
        <v>1143</v>
      </c>
      <c r="B361" s="394"/>
      <c r="C361" s="439">
        <v>483</v>
      </c>
      <c r="D361" s="439">
        <v>13526</v>
      </c>
      <c r="E361" s="394"/>
      <c r="F361" s="394"/>
      <c r="G361" s="439">
        <v>13526</v>
      </c>
    </row>
    <row r="362" spans="1:7" s="156" customFormat="1" ht="12.75">
      <c r="A362" s="399" t="s">
        <v>1334</v>
      </c>
      <c r="B362" s="394"/>
      <c r="C362" s="439">
        <v>593</v>
      </c>
      <c r="D362" s="439">
        <v>19525</v>
      </c>
      <c r="E362" s="394"/>
      <c r="F362" s="394"/>
      <c r="G362" s="439">
        <v>19525</v>
      </c>
    </row>
    <row r="363" spans="1:8" ht="12.75">
      <c r="A363" s="352"/>
      <c r="B363" s="352"/>
      <c r="C363" s="437"/>
      <c r="D363" s="437"/>
      <c r="E363" s="352"/>
      <c r="F363" s="352"/>
      <c r="G363" s="437"/>
      <c r="H363" s="156"/>
    </row>
    <row r="364" ht="12.75">
      <c r="A364" s="276" t="s">
        <v>711</v>
      </c>
    </row>
    <row r="365" ht="12.75">
      <c r="A365" s="271"/>
    </row>
    <row r="366" spans="1:7" ht="12.75">
      <c r="A366" s="161" t="s">
        <v>40</v>
      </c>
      <c r="G366" s="427">
        <v>126389</v>
      </c>
    </row>
    <row r="367" spans="1:7" ht="12.75">
      <c r="A367" s="161" t="s">
        <v>769</v>
      </c>
      <c r="B367" s="161"/>
      <c r="C367" s="440"/>
      <c r="D367" s="440"/>
      <c r="E367" s="161"/>
      <c r="F367" s="161"/>
      <c r="G367" s="427">
        <v>20840</v>
      </c>
    </row>
    <row r="368" spans="1:7" ht="12.75">
      <c r="A368" s="161" t="s">
        <v>41</v>
      </c>
      <c r="B368" s="161"/>
      <c r="C368" s="440"/>
      <c r="D368" s="440"/>
      <c r="E368" s="161"/>
      <c r="F368" s="161"/>
      <c r="G368" s="427">
        <v>9453</v>
      </c>
    </row>
    <row r="369" spans="1:7" ht="12.75">
      <c r="A369" s="276" t="s">
        <v>1068</v>
      </c>
      <c r="B369" s="276"/>
      <c r="C369" s="441"/>
      <c r="D369" s="441"/>
      <c r="E369" s="276"/>
      <c r="F369" s="276"/>
      <c r="G369" s="443">
        <f>SUM(G366:G368)</f>
        <v>156682</v>
      </c>
    </row>
    <row r="371" ht="12.75">
      <c r="A371" s="276" t="s">
        <v>885</v>
      </c>
    </row>
    <row r="372" ht="12.75">
      <c r="A372" s="271"/>
    </row>
    <row r="373" spans="1:7" ht="12.75">
      <c r="A373" s="161" t="s">
        <v>40</v>
      </c>
      <c r="G373" s="427">
        <v>152876</v>
      </c>
    </row>
    <row r="374" spans="1:7" ht="12.75">
      <c r="A374" s="161" t="s">
        <v>769</v>
      </c>
      <c r="B374" s="161"/>
      <c r="C374" s="440"/>
      <c r="D374" s="440"/>
      <c r="E374" s="161"/>
      <c r="F374" s="161"/>
      <c r="G374" s="427">
        <v>22306</v>
      </c>
    </row>
    <row r="375" spans="1:7" ht="12.75">
      <c r="A375" s="161" t="s">
        <v>41</v>
      </c>
      <c r="B375" s="161"/>
      <c r="C375" s="440"/>
      <c r="D375" s="440"/>
      <c r="E375" s="161"/>
      <c r="F375" s="161"/>
      <c r="G375" s="427">
        <v>7793</v>
      </c>
    </row>
    <row r="376" spans="1:7" ht="12.75">
      <c r="A376" s="276" t="s">
        <v>1068</v>
      </c>
      <c r="B376" s="276"/>
      <c r="C376" s="441"/>
      <c r="D376" s="441"/>
      <c r="E376" s="276"/>
      <c r="F376" s="276"/>
      <c r="G376" s="443">
        <f>SUM(G373:G375)</f>
        <v>182975</v>
      </c>
    </row>
    <row r="379" ht="12.75">
      <c r="A379" s="276" t="s">
        <v>886</v>
      </c>
    </row>
    <row r="380" ht="12.75">
      <c r="A380" s="271"/>
    </row>
    <row r="381" spans="1:7" ht="12.75">
      <c r="A381" s="161" t="s">
        <v>40</v>
      </c>
      <c r="G381" s="427">
        <f>G31+G46+G57+G84+G115+G144+G161+G177+G193+G204+G216+G228+G254+G280+G284+G312+G327+G262</f>
        <v>88328</v>
      </c>
    </row>
    <row r="382" spans="1:7" ht="12.75">
      <c r="A382" s="161" t="s">
        <v>709</v>
      </c>
      <c r="B382" s="161"/>
      <c r="C382" s="440"/>
      <c r="D382" s="440"/>
      <c r="E382" s="161"/>
      <c r="F382" s="161"/>
      <c r="G382" s="427">
        <v>23948</v>
      </c>
    </row>
    <row r="383" spans="1:7" ht="12.75">
      <c r="A383" s="161" t="s">
        <v>41</v>
      </c>
      <c r="B383" s="161"/>
      <c r="C383" s="440"/>
      <c r="D383" s="440"/>
      <c r="E383" s="161"/>
      <c r="F383" s="161"/>
      <c r="G383" s="427">
        <v>8818</v>
      </c>
    </row>
    <row r="384" spans="1:7" ht="12.75">
      <c r="A384" s="276" t="s">
        <v>1068</v>
      </c>
      <c r="B384" s="276"/>
      <c r="C384" s="441" t="s">
        <v>274</v>
      </c>
      <c r="D384" s="441"/>
      <c r="E384" s="276"/>
      <c r="F384" s="276"/>
      <c r="G384" s="443">
        <f>SUM(G381:G383)</f>
        <v>121094</v>
      </c>
    </row>
    <row r="387" ht="12.75">
      <c r="A387" s="276" t="s">
        <v>272</v>
      </c>
    </row>
    <row r="388" ht="12.75">
      <c r="A388" s="271"/>
    </row>
    <row r="389" spans="1:7" ht="12.75">
      <c r="A389" s="161" t="s">
        <v>40</v>
      </c>
      <c r="G389" s="427">
        <v>114484</v>
      </c>
    </row>
    <row r="390" spans="1:7" ht="12.75">
      <c r="A390" s="161" t="s">
        <v>273</v>
      </c>
      <c r="B390" s="161"/>
      <c r="C390" s="440"/>
      <c r="D390" s="440"/>
      <c r="E390" s="161"/>
      <c r="F390" s="161"/>
      <c r="G390" s="427">
        <v>22086</v>
      </c>
    </row>
    <row r="391" spans="1:7" ht="12.75">
      <c r="A391" s="161" t="s">
        <v>41</v>
      </c>
      <c r="B391" s="161"/>
      <c r="C391" s="440"/>
      <c r="D391" s="440"/>
      <c r="E391" s="161"/>
      <c r="F391" s="161"/>
      <c r="G391" s="427">
        <v>6341</v>
      </c>
    </row>
    <row r="392" spans="1:7" ht="12.75">
      <c r="A392" s="276" t="s">
        <v>1068</v>
      </c>
      <c r="B392" s="276"/>
      <c r="C392" s="441" t="s">
        <v>871</v>
      </c>
      <c r="D392" s="441"/>
      <c r="E392" s="276"/>
      <c r="F392" s="276"/>
      <c r="G392" s="443">
        <f>SUM(G389:G391)</f>
        <v>142911</v>
      </c>
    </row>
    <row r="393" spans="1:7" ht="12.75">
      <c r="A393" t="s">
        <v>1074</v>
      </c>
      <c r="G393" s="406">
        <v>13526</v>
      </c>
    </row>
    <row r="394" spans="1:7" ht="15.75">
      <c r="A394" s="354" t="s">
        <v>530</v>
      </c>
      <c r="B394" s="355"/>
      <c r="C394" s="442"/>
      <c r="D394" s="442"/>
      <c r="E394" s="355"/>
      <c r="F394" s="355"/>
      <c r="G394" s="461">
        <f>SUM(G392:G393)</f>
        <v>156437</v>
      </c>
    </row>
    <row r="396" ht="12.75">
      <c r="A396" s="276" t="s">
        <v>1144</v>
      </c>
    </row>
    <row r="397" ht="12.75">
      <c r="A397" s="271"/>
    </row>
    <row r="398" spans="1:7" ht="12.75">
      <c r="A398" s="161" t="s">
        <v>40</v>
      </c>
      <c r="G398" s="427">
        <v>110335</v>
      </c>
    </row>
    <row r="399" spans="1:7" ht="12.75">
      <c r="A399" s="161" t="s">
        <v>1341</v>
      </c>
      <c r="B399" s="161"/>
      <c r="C399" s="440"/>
      <c r="D399" s="440"/>
      <c r="E399" s="161"/>
      <c r="F399" s="161"/>
      <c r="G399" s="427">
        <v>23656</v>
      </c>
    </row>
    <row r="400" spans="1:7" ht="12.75">
      <c r="A400" s="161" t="s">
        <v>41</v>
      </c>
      <c r="B400" s="161"/>
      <c r="C400" s="440"/>
      <c r="D400" s="440"/>
      <c r="E400" s="161"/>
      <c r="F400" s="161"/>
      <c r="G400" s="427">
        <v>6726</v>
      </c>
    </row>
    <row r="401" spans="1:7" ht="12.75">
      <c r="A401" s="276" t="s">
        <v>1068</v>
      </c>
      <c r="B401" s="276"/>
      <c r="C401" s="441"/>
      <c r="D401" s="441"/>
      <c r="E401" s="276"/>
      <c r="F401" s="276"/>
      <c r="G401" s="443">
        <v>140717</v>
      </c>
    </row>
    <row r="402" spans="1:7" ht="12.75">
      <c r="A402" t="s">
        <v>1074</v>
      </c>
      <c r="G402" s="406">
        <v>19525</v>
      </c>
    </row>
    <row r="403" spans="1:7" ht="15.75">
      <c r="A403" s="354" t="s">
        <v>530</v>
      </c>
      <c r="B403" s="355"/>
      <c r="C403" s="442"/>
      <c r="D403" s="442"/>
      <c r="E403" s="355"/>
      <c r="F403" s="355"/>
      <c r="G403" s="461">
        <v>160242</v>
      </c>
    </row>
    <row r="404" ht="12.75">
      <c r="G404" s="406"/>
    </row>
    <row r="408" ht="12.75">
      <c r="A408" s="276" t="s">
        <v>1335</v>
      </c>
    </row>
    <row r="409" ht="12.75">
      <c r="A409" s="271"/>
    </row>
    <row r="410" spans="1:7" ht="12.75">
      <c r="A410" s="161" t="s">
        <v>40</v>
      </c>
      <c r="G410" s="427">
        <f>G31+G46+G57+G84+G115+G144+G161+G177+G193+G204+G216+G228+G254+G262+G314+G327</f>
        <v>96691</v>
      </c>
    </row>
    <row r="411" spans="1:7" ht="12.75">
      <c r="A411" s="161" t="s">
        <v>1336</v>
      </c>
      <c r="B411" s="161"/>
      <c r="C411" s="440"/>
      <c r="D411" s="440"/>
      <c r="E411" s="161"/>
      <c r="F411" s="161"/>
      <c r="G411" s="427">
        <v>22442</v>
      </c>
    </row>
    <row r="412" spans="1:7" ht="12.75">
      <c r="A412" s="161" t="s">
        <v>41</v>
      </c>
      <c r="B412" s="161"/>
      <c r="C412" s="440"/>
      <c r="D412" s="440"/>
      <c r="E412" s="161"/>
      <c r="F412" s="161"/>
      <c r="G412" s="427">
        <v>7120</v>
      </c>
    </row>
    <row r="413" spans="1:7" ht="12.75">
      <c r="A413" s="276" t="s">
        <v>1068</v>
      </c>
      <c r="B413" s="276"/>
      <c r="C413" s="443" t="s">
        <v>1350</v>
      </c>
      <c r="D413" s="441"/>
      <c r="E413" s="276"/>
      <c r="F413" s="276"/>
      <c r="G413" s="443">
        <f>SUM(G410:G412)</f>
        <v>126253</v>
      </c>
    </row>
    <row r="414" spans="1:7" ht="12.75">
      <c r="A414" t="s">
        <v>1074</v>
      </c>
      <c r="G414" s="406">
        <v>21420</v>
      </c>
    </row>
    <row r="415" spans="1:7" ht="15.75">
      <c r="A415" s="354" t="s">
        <v>530</v>
      </c>
      <c r="B415" s="355"/>
      <c r="C415" s="442"/>
      <c r="D415" s="442"/>
      <c r="E415" s="355"/>
      <c r="F415" s="355"/>
      <c r="G415" s="461">
        <f>G413+G414</f>
        <v>147673</v>
      </c>
    </row>
    <row r="417" spans="1:8" s="161" customFormat="1" ht="12.75">
      <c r="A417"/>
      <c r="B417"/>
      <c r="C417" s="405"/>
      <c r="D417" s="405"/>
      <c r="E417"/>
      <c r="F417"/>
      <c r="G417" s="405"/>
      <c r="H417"/>
    </row>
    <row r="418" spans="1:7" s="161" customFormat="1" ht="12.75">
      <c r="A418"/>
      <c r="B418"/>
      <c r="C418" s="405"/>
      <c r="D418" s="405"/>
      <c r="E418"/>
      <c r="F418"/>
      <c r="G418" s="405"/>
    </row>
    <row r="419" ht="12.75">
      <c r="H419" s="161"/>
    </row>
  </sheetData>
  <sheetProtection/>
  <mergeCells count="2">
    <mergeCell ref="A1:G1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headerFooter>
    <oddHeader>&amp;C&amp;"Arial,Félkövér"&amp;12A Kecskeméti Ifjúsági Otthon 2014. évi statisztikai adatai</oddHeader>
    <oddFooter>&amp;C&amp;P</oddFooter>
  </headerFooter>
  <rowBreaks count="6" manualBreakCount="6">
    <brk id="37" max="255" man="1"/>
    <brk id="90" max="255" man="1"/>
    <brk id="121" max="255" man="1"/>
    <brk id="199" max="255" man="1"/>
    <brk id="276" max="255" man="1"/>
    <brk id="3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56"/>
  <sheetViews>
    <sheetView view="pageBreakPreview" zoomScale="83" zoomScaleNormal="86" zoomScaleSheetLayoutView="83" zoomScalePageLayoutView="0" workbookViewId="0" topLeftCell="A43">
      <selection activeCell="B58" sqref="B58"/>
    </sheetView>
  </sheetViews>
  <sheetFormatPr defaultColWidth="9.140625" defaultRowHeight="12.75"/>
  <cols>
    <col min="1" max="1" width="4.140625" style="282" customWidth="1"/>
    <col min="2" max="2" width="25.7109375" style="282" customWidth="1"/>
    <col min="3" max="3" width="13.140625" style="282" customWidth="1"/>
    <col min="4" max="5" width="10.421875" style="282" bestFit="1" customWidth="1"/>
    <col min="6" max="7" width="12.8515625" style="282" customWidth="1"/>
    <col min="8" max="8" width="11.7109375" style="282" customWidth="1"/>
    <col min="9" max="9" width="11.57421875" style="282" bestFit="1" customWidth="1"/>
    <col min="10" max="10" width="11.57421875" style="282" customWidth="1"/>
    <col min="11" max="11" width="12.00390625" style="282" customWidth="1"/>
    <col min="12" max="12" width="11.28125" style="282" customWidth="1"/>
    <col min="13" max="13" width="10.140625" style="282" bestFit="1" customWidth="1"/>
    <col min="14" max="14" width="13.00390625" style="282" customWidth="1"/>
    <col min="15" max="15" width="11.8515625" style="282" bestFit="1" customWidth="1"/>
    <col min="16" max="16" width="10.140625" style="282" bestFit="1" customWidth="1"/>
    <col min="17" max="17" width="11.8515625" style="282" bestFit="1" customWidth="1"/>
    <col min="18" max="18" width="10.140625" style="282" bestFit="1" customWidth="1"/>
    <col min="19" max="19" width="11.8515625" style="282" bestFit="1" customWidth="1"/>
    <col min="20" max="20" width="9.140625" style="282" customWidth="1"/>
    <col min="21" max="21" width="13.7109375" style="282" bestFit="1" customWidth="1"/>
    <col min="22" max="16384" width="9.140625" style="282" customWidth="1"/>
  </cols>
  <sheetData>
    <row r="1" ht="13.5" thickBot="1"/>
    <row r="2" spans="1:12" ht="13.5" thickBot="1">
      <c r="A2" s="283" t="s">
        <v>1073</v>
      </c>
      <c r="B2" s="322" t="s">
        <v>914</v>
      </c>
      <c r="C2" s="482" t="s">
        <v>1071</v>
      </c>
      <c r="D2" s="479" t="s">
        <v>359</v>
      </c>
      <c r="E2" s="480"/>
      <c r="F2" s="480"/>
      <c r="G2" s="481"/>
      <c r="H2" s="323"/>
      <c r="I2" s="323" t="s">
        <v>915</v>
      </c>
      <c r="J2" s="323"/>
      <c r="K2" s="324"/>
      <c r="L2" s="284" t="s">
        <v>916</v>
      </c>
    </row>
    <row r="3" spans="1:12" ht="13.5" thickBot="1">
      <c r="A3" s="312"/>
      <c r="B3" s="325"/>
      <c r="C3" s="483"/>
      <c r="D3" s="326" t="s">
        <v>917</v>
      </c>
      <c r="E3" s="327" t="s">
        <v>918</v>
      </c>
      <c r="F3" s="327" t="s">
        <v>919</v>
      </c>
      <c r="G3" s="328" t="s">
        <v>959</v>
      </c>
      <c r="H3" s="329" t="s">
        <v>920</v>
      </c>
      <c r="I3" s="330" t="s">
        <v>921</v>
      </c>
      <c r="J3" s="331" t="s">
        <v>922</v>
      </c>
      <c r="K3" s="332" t="s">
        <v>959</v>
      </c>
      <c r="L3" s="285" t="s">
        <v>923</v>
      </c>
    </row>
    <row r="4" spans="1:21" ht="12.75">
      <c r="A4" s="286" t="s">
        <v>924</v>
      </c>
      <c r="B4" s="286" t="s">
        <v>925</v>
      </c>
      <c r="C4" s="318" t="e">
        <f>#REF!</f>
        <v>#REF!</v>
      </c>
      <c r="D4" s="288" t="e">
        <f>#REF!+191531-64328</f>
        <v>#REF!</v>
      </c>
      <c r="E4" s="287" t="e">
        <f>#REF!</f>
        <v>#REF!</v>
      </c>
      <c r="F4" s="287" t="e">
        <f>#REF!+1829185-127203</f>
        <v>#REF!</v>
      </c>
      <c r="G4" s="289" t="e">
        <f>D4+E4+F4</f>
        <v>#REF!</v>
      </c>
      <c r="H4" s="288" t="e">
        <f>#REF!</f>
        <v>#REF!</v>
      </c>
      <c r="I4" s="287" t="e">
        <f>#REF!</f>
        <v>#REF!</v>
      </c>
      <c r="J4" s="301" t="e">
        <f>#REF!</f>
        <v>#REF!</v>
      </c>
      <c r="K4" s="289" t="e">
        <f>H4+I4+J4</f>
        <v>#REF!</v>
      </c>
      <c r="L4" s="290" t="e">
        <f>D4+E4+F4-H4-I4-J4</f>
        <v>#REF!</v>
      </c>
      <c r="M4" s="315"/>
      <c r="N4" s="315"/>
      <c r="O4" s="315"/>
      <c r="P4" s="315"/>
      <c r="Q4" s="315"/>
      <c r="R4" s="315"/>
      <c r="S4" s="315"/>
      <c r="U4" s="317"/>
    </row>
    <row r="5" spans="1:21" ht="12.75">
      <c r="A5" s="291" t="s">
        <v>926</v>
      </c>
      <c r="B5" s="291" t="s">
        <v>927</v>
      </c>
      <c r="C5" s="319" t="e">
        <f>#REF!</f>
        <v>#REF!</v>
      </c>
      <c r="D5" s="294" t="e">
        <f>#REF!+144609</f>
        <v>#REF!</v>
      </c>
      <c r="E5" s="293" t="e">
        <f>#REF!</f>
        <v>#REF!</v>
      </c>
      <c r="F5" s="293" t="e">
        <f>#REF!+1238990-144609</f>
        <v>#REF!</v>
      </c>
      <c r="G5" s="307" t="e">
        <f aca="true" t="shared" si="0" ref="G5:G24">D5+E5+F5</f>
        <v>#REF!</v>
      </c>
      <c r="H5" s="294" t="e">
        <f>#REF!</f>
        <v>#REF!</v>
      </c>
      <c r="I5" s="293" t="e">
        <f>#REF!</f>
        <v>#REF!</v>
      </c>
      <c r="J5" s="300" t="e">
        <f>#REF!</f>
        <v>#REF!</v>
      </c>
      <c r="K5" s="295" t="e">
        <f aca="true" t="shared" si="1" ref="K5:K24">H5+I5+J5</f>
        <v>#REF!</v>
      </c>
      <c r="L5" s="308" t="e">
        <f aca="true" t="shared" si="2" ref="L5:L24">D5+E5+F5-H5-I5-J5</f>
        <v>#REF!</v>
      </c>
      <c r="M5" s="315"/>
      <c r="N5" s="315"/>
      <c r="O5" s="315"/>
      <c r="P5" s="315"/>
      <c r="Q5" s="315"/>
      <c r="R5" s="315"/>
      <c r="S5" s="315"/>
      <c r="U5" s="317"/>
    </row>
    <row r="6" spans="1:21" ht="12.75">
      <c r="A6" s="291" t="s">
        <v>928</v>
      </c>
      <c r="B6" s="291" t="s">
        <v>929</v>
      </c>
      <c r="C6" s="320" t="e">
        <f>#REF!</f>
        <v>#REF!</v>
      </c>
      <c r="D6" s="294" t="e">
        <f>#REF!</f>
        <v>#REF!</v>
      </c>
      <c r="E6" s="293" t="e">
        <f>#REF!</f>
        <v>#REF!</v>
      </c>
      <c r="F6" s="293" t="e">
        <f>#REF!+435445</f>
        <v>#REF!</v>
      </c>
      <c r="G6" s="307" t="e">
        <f t="shared" si="0"/>
        <v>#REF!</v>
      </c>
      <c r="H6" s="302" t="e">
        <f>#REF!</f>
        <v>#REF!</v>
      </c>
      <c r="I6" s="293" t="e">
        <f>#REF!</f>
        <v>#REF!</v>
      </c>
      <c r="J6" s="303" t="e">
        <f>#REF!</f>
        <v>#REF!</v>
      </c>
      <c r="K6" s="295" t="e">
        <f t="shared" si="1"/>
        <v>#REF!</v>
      </c>
      <c r="L6" s="308" t="e">
        <f>D6+E6+F6-H6-I6-J6</f>
        <v>#REF!</v>
      </c>
      <c r="M6" s="315"/>
      <c r="N6" s="315"/>
      <c r="O6" s="315"/>
      <c r="P6" s="315"/>
      <c r="Q6" s="315"/>
      <c r="R6" s="315"/>
      <c r="S6" s="315"/>
      <c r="U6" s="317"/>
    </row>
    <row r="7" spans="1:21" ht="12.75">
      <c r="A7" s="291" t="s">
        <v>930</v>
      </c>
      <c r="B7" s="291" t="s">
        <v>931</v>
      </c>
      <c r="C7" s="319" t="e">
        <f>#REF!</f>
        <v>#REF!</v>
      </c>
      <c r="D7" s="294" t="e">
        <f>#REF!+71344</f>
        <v>#REF!</v>
      </c>
      <c r="E7" s="293" t="e">
        <f>#REF!</f>
        <v>#REF!</v>
      </c>
      <c r="F7" s="293" t="e">
        <f>#REF!+1743027-71344</f>
        <v>#REF!</v>
      </c>
      <c r="G7" s="307" t="e">
        <f t="shared" si="0"/>
        <v>#REF!</v>
      </c>
      <c r="H7" s="302" t="e">
        <f>#REF!</f>
        <v>#REF!</v>
      </c>
      <c r="I7" s="293" t="e">
        <f>#REF!</f>
        <v>#REF!</v>
      </c>
      <c r="J7" s="303" t="e">
        <f>#REF!</f>
        <v>#REF!</v>
      </c>
      <c r="K7" s="295" t="e">
        <f t="shared" si="1"/>
        <v>#REF!</v>
      </c>
      <c r="L7" s="308" t="e">
        <f>D7+E7+F7-H7-I7-J7</f>
        <v>#REF!</v>
      </c>
      <c r="M7" s="315"/>
      <c r="N7" s="315"/>
      <c r="O7" s="315"/>
      <c r="P7" s="315"/>
      <c r="Q7" s="315"/>
      <c r="R7" s="315"/>
      <c r="S7" s="315"/>
      <c r="U7" s="317"/>
    </row>
    <row r="8" spans="1:21" ht="12.75">
      <c r="A8" s="291" t="s">
        <v>932</v>
      </c>
      <c r="B8" s="291" t="s">
        <v>933</v>
      </c>
      <c r="C8" s="319" t="e">
        <f>#REF!</f>
        <v>#REF!</v>
      </c>
      <c r="D8" s="294" t="e">
        <f>#REF!+4997</f>
        <v>#REF!</v>
      </c>
      <c r="E8" s="293" t="e">
        <f>#REF!+610755</f>
        <v>#REF!</v>
      </c>
      <c r="F8" s="293" t="e">
        <f>#REF!+1388803-17509-598243</f>
        <v>#REF!</v>
      </c>
      <c r="G8" s="307" t="e">
        <f t="shared" si="0"/>
        <v>#REF!</v>
      </c>
      <c r="H8" s="302" t="e">
        <f>#REF!</f>
        <v>#REF!</v>
      </c>
      <c r="I8" s="293" t="e">
        <f>#REF!</f>
        <v>#REF!</v>
      </c>
      <c r="J8" s="303" t="e">
        <f>#REF!</f>
        <v>#REF!</v>
      </c>
      <c r="K8" s="295" t="e">
        <f t="shared" si="1"/>
        <v>#REF!</v>
      </c>
      <c r="L8" s="308" t="e">
        <f t="shared" si="2"/>
        <v>#REF!</v>
      </c>
      <c r="M8" s="315"/>
      <c r="N8" s="315"/>
      <c r="O8" s="315"/>
      <c r="P8" s="315"/>
      <c r="Q8" s="315"/>
      <c r="R8" s="315"/>
      <c r="S8" s="315"/>
      <c r="U8" s="317"/>
    </row>
    <row r="9" spans="1:21" ht="12.75">
      <c r="A9" s="291" t="s">
        <v>934</v>
      </c>
      <c r="B9" s="291" t="s">
        <v>935</v>
      </c>
      <c r="C9" s="319" t="e">
        <f>#REF!</f>
        <v>#REF!</v>
      </c>
      <c r="D9" s="294" t="e">
        <f>#REF!+168740</f>
        <v>#REF!</v>
      </c>
      <c r="E9" s="293" t="e">
        <f>#REF!</f>
        <v>#REF!</v>
      </c>
      <c r="F9" s="293" t="e">
        <f>#REF!+859541-168740</f>
        <v>#REF!</v>
      </c>
      <c r="G9" s="307" t="e">
        <f t="shared" si="0"/>
        <v>#REF!</v>
      </c>
      <c r="H9" s="302" t="e">
        <f>#REF!</f>
        <v>#REF!</v>
      </c>
      <c r="I9" s="293" t="e">
        <f>#REF!</f>
        <v>#REF!</v>
      </c>
      <c r="J9" s="303" t="e">
        <f>#REF!</f>
        <v>#REF!</v>
      </c>
      <c r="K9" s="295" t="e">
        <f t="shared" si="1"/>
        <v>#REF!</v>
      </c>
      <c r="L9" s="308" t="e">
        <f t="shared" si="2"/>
        <v>#REF!</v>
      </c>
      <c r="M9" s="315"/>
      <c r="N9" s="315"/>
      <c r="O9" s="315"/>
      <c r="P9" s="315"/>
      <c r="Q9" s="315"/>
      <c r="R9" s="315"/>
      <c r="S9" s="315"/>
      <c r="U9" s="317"/>
    </row>
    <row r="10" spans="1:21" ht="12.75">
      <c r="A10" s="291" t="s">
        <v>936</v>
      </c>
      <c r="B10" s="291" t="s">
        <v>937</v>
      </c>
      <c r="C10" s="319" t="e">
        <f>#REF!</f>
        <v>#REF!</v>
      </c>
      <c r="D10" s="294" t="e">
        <f>#REF!+51125</f>
        <v>#REF!</v>
      </c>
      <c r="E10" s="293" t="e">
        <f>#REF!</f>
        <v>#REF!</v>
      </c>
      <c r="F10" s="293" t="e">
        <f>#REF!+609612-51125</f>
        <v>#REF!</v>
      </c>
      <c r="G10" s="307" t="e">
        <f t="shared" si="0"/>
        <v>#REF!</v>
      </c>
      <c r="H10" s="294" t="e">
        <f>#REF!</f>
        <v>#REF!</v>
      </c>
      <c r="I10" s="292" t="e">
        <f>#REF!</f>
        <v>#REF!</v>
      </c>
      <c r="J10" s="303" t="e">
        <f>#REF!</f>
        <v>#REF!</v>
      </c>
      <c r="K10" s="295" t="e">
        <f t="shared" si="1"/>
        <v>#REF!</v>
      </c>
      <c r="L10" s="308" t="e">
        <f t="shared" si="2"/>
        <v>#REF!</v>
      </c>
      <c r="M10" s="315"/>
      <c r="N10" s="315"/>
      <c r="O10" s="315"/>
      <c r="P10" s="315"/>
      <c r="Q10" s="315"/>
      <c r="R10" s="315"/>
      <c r="S10" s="315"/>
      <c r="U10" s="317"/>
    </row>
    <row r="11" spans="1:21" ht="12.75">
      <c r="A11" s="291" t="s">
        <v>938</v>
      </c>
      <c r="B11" s="291" t="s">
        <v>939</v>
      </c>
      <c r="C11" s="319" t="e">
        <f>#REF!</f>
        <v>#REF!</v>
      </c>
      <c r="D11" s="294" t="e">
        <f>#REF!+114762</f>
        <v>#REF!</v>
      </c>
      <c r="E11" s="293" t="e">
        <f>#REF!</f>
        <v>#REF!</v>
      </c>
      <c r="F11" s="293" t="e">
        <f>#REF!+609312-114762</f>
        <v>#REF!</v>
      </c>
      <c r="G11" s="307" t="e">
        <f t="shared" si="0"/>
        <v>#REF!</v>
      </c>
      <c r="H11" s="294" t="e">
        <f>#REF!</f>
        <v>#REF!</v>
      </c>
      <c r="I11" s="292" t="e">
        <f>#REF!</f>
        <v>#REF!</v>
      </c>
      <c r="J11" s="303" t="e">
        <f>#REF!</f>
        <v>#REF!</v>
      </c>
      <c r="K11" s="295" t="e">
        <f t="shared" si="1"/>
        <v>#REF!</v>
      </c>
      <c r="L11" s="308" t="e">
        <f t="shared" si="2"/>
        <v>#REF!</v>
      </c>
      <c r="M11" s="315"/>
      <c r="N11" s="315"/>
      <c r="O11" s="315"/>
      <c r="P11" s="315"/>
      <c r="Q11" s="315"/>
      <c r="R11" s="315"/>
      <c r="S11" s="315"/>
      <c r="U11" s="317"/>
    </row>
    <row r="12" spans="1:21" ht="12.75">
      <c r="A12" s="291" t="s">
        <v>940</v>
      </c>
      <c r="B12" s="304" t="s">
        <v>358</v>
      </c>
      <c r="C12" s="321" t="e">
        <f>#REF!</f>
        <v>#REF!</v>
      </c>
      <c r="D12" s="294" t="e">
        <f>#REF!+45665</f>
        <v>#REF!</v>
      </c>
      <c r="E12" s="293" t="e">
        <f>#REF!</f>
        <v>#REF!</v>
      </c>
      <c r="F12" s="293" t="e">
        <f>#REF!+268377-45665</f>
        <v>#REF!</v>
      </c>
      <c r="G12" s="307" t="e">
        <f t="shared" si="0"/>
        <v>#REF!</v>
      </c>
      <c r="H12" s="294" t="e">
        <f>#REF!</f>
        <v>#REF!</v>
      </c>
      <c r="I12" s="292" t="e">
        <f>#REF!</f>
        <v>#REF!</v>
      </c>
      <c r="J12" s="303" t="e">
        <f>#REF!</f>
        <v>#REF!</v>
      </c>
      <c r="K12" s="295" t="e">
        <f t="shared" si="1"/>
        <v>#REF!</v>
      </c>
      <c r="L12" s="308" t="e">
        <f t="shared" si="2"/>
        <v>#REF!</v>
      </c>
      <c r="M12" s="315"/>
      <c r="N12" s="315"/>
      <c r="O12" s="315"/>
      <c r="P12" s="315"/>
      <c r="Q12" s="315"/>
      <c r="R12" s="315"/>
      <c r="S12" s="315"/>
      <c r="U12" s="317"/>
    </row>
    <row r="13" spans="1:21" ht="12.75">
      <c r="A13" s="291" t="s">
        <v>941</v>
      </c>
      <c r="B13" s="291" t="s">
        <v>942</v>
      </c>
      <c r="C13" s="319" t="e">
        <f>#REF!</f>
        <v>#REF!</v>
      </c>
      <c r="D13" s="294" t="e">
        <f>#REF!+46189</f>
        <v>#REF!</v>
      </c>
      <c r="E13" s="293" t="e">
        <f>#REF!</f>
        <v>#REF!</v>
      </c>
      <c r="F13" s="293" t="e">
        <f>#REF!+397770-46189</f>
        <v>#REF!</v>
      </c>
      <c r="G13" s="307" t="e">
        <f t="shared" si="0"/>
        <v>#REF!</v>
      </c>
      <c r="H13" s="294" t="e">
        <f>#REF!</f>
        <v>#REF!</v>
      </c>
      <c r="I13" s="292" t="e">
        <f>#REF!</f>
        <v>#REF!</v>
      </c>
      <c r="J13" s="303" t="e">
        <f>#REF!</f>
        <v>#REF!</v>
      </c>
      <c r="K13" s="295" t="e">
        <f t="shared" si="1"/>
        <v>#REF!</v>
      </c>
      <c r="L13" s="308" t="e">
        <f t="shared" si="2"/>
        <v>#REF!</v>
      </c>
      <c r="M13" s="315"/>
      <c r="N13" s="315"/>
      <c r="O13" s="315"/>
      <c r="P13" s="315"/>
      <c r="Q13" s="315"/>
      <c r="R13" s="315"/>
      <c r="S13" s="315"/>
      <c r="U13" s="317"/>
    </row>
    <row r="14" spans="1:21" ht="12.75">
      <c r="A14" s="291" t="s">
        <v>943</v>
      </c>
      <c r="B14" s="291" t="s">
        <v>1072</v>
      </c>
      <c r="C14" s="319" t="e">
        <f>#REF!</f>
        <v>#REF!</v>
      </c>
      <c r="D14" s="294" t="e">
        <f>#REF!+47916</f>
        <v>#REF!</v>
      </c>
      <c r="E14" s="293" t="e">
        <f>#REF!</f>
        <v>#REF!</v>
      </c>
      <c r="F14" s="293" t="e">
        <f>#REF!+217723-47916</f>
        <v>#REF!</v>
      </c>
      <c r="G14" s="307" t="e">
        <f t="shared" si="0"/>
        <v>#REF!</v>
      </c>
      <c r="H14" s="294" t="e">
        <f>#REF!</f>
        <v>#REF!</v>
      </c>
      <c r="I14" s="292" t="e">
        <f>#REF!</f>
        <v>#REF!</v>
      </c>
      <c r="J14" s="303" t="e">
        <f>#REF!</f>
        <v>#REF!</v>
      </c>
      <c r="K14" s="295" t="e">
        <f t="shared" si="1"/>
        <v>#REF!</v>
      </c>
      <c r="L14" s="308" t="e">
        <f t="shared" si="2"/>
        <v>#REF!</v>
      </c>
      <c r="M14" s="315"/>
      <c r="N14" s="315"/>
      <c r="O14" s="315"/>
      <c r="P14" s="315"/>
      <c r="Q14" s="315"/>
      <c r="R14" s="315"/>
      <c r="S14" s="315"/>
      <c r="U14" s="317"/>
    </row>
    <row r="15" spans="1:21" ht="12.75">
      <c r="A15" s="291" t="s">
        <v>944</v>
      </c>
      <c r="B15" s="291" t="s">
        <v>945</v>
      </c>
      <c r="C15" s="319" t="e">
        <f>#REF!</f>
        <v>#REF!</v>
      </c>
      <c r="D15" s="294" t="e">
        <f>#REF!+9492</f>
        <v>#REF!</v>
      </c>
      <c r="E15" s="293" t="e">
        <f>#REF!</f>
        <v>#REF!</v>
      </c>
      <c r="F15" s="293" t="e">
        <f>#REF!+347239-9492</f>
        <v>#REF!</v>
      </c>
      <c r="G15" s="307" t="e">
        <f t="shared" si="0"/>
        <v>#REF!</v>
      </c>
      <c r="H15" s="294" t="e">
        <f>#REF!</f>
        <v>#REF!</v>
      </c>
      <c r="I15" s="292" t="e">
        <f>#REF!</f>
        <v>#REF!</v>
      </c>
      <c r="J15" s="303" t="e">
        <f>#REF!</f>
        <v>#REF!</v>
      </c>
      <c r="K15" s="295" t="e">
        <f t="shared" si="1"/>
        <v>#REF!</v>
      </c>
      <c r="L15" s="308" t="e">
        <f t="shared" si="2"/>
        <v>#REF!</v>
      </c>
      <c r="M15" s="315"/>
      <c r="N15" s="315"/>
      <c r="O15" s="315"/>
      <c r="P15" s="315"/>
      <c r="Q15" s="315"/>
      <c r="R15" s="315"/>
      <c r="S15" s="315"/>
      <c r="U15" s="317"/>
    </row>
    <row r="16" spans="1:21" ht="12.75">
      <c r="A16" s="291" t="s">
        <v>946</v>
      </c>
      <c r="B16" s="291" t="s">
        <v>947</v>
      </c>
      <c r="C16" s="319" t="e">
        <f>#REF!</f>
        <v>#REF!</v>
      </c>
      <c r="D16" s="294" t="e">
        <f>#REF!+53547</f>
        <v>#REF!</v>
      </c>
      <c r="E16" s="293" t="e">
        <f>#REF!</f>
        <v>#REF!</v>
      </c>
      <c r="F16" s="293" t="e">
        <f>#REF!+1351434+114950-1029</f>
        <v>#REF!</v>
      </c>
      <c r="G16" s="307" t="e">
        <f t="shared" si="0"/>
        <v>#REF!</v>
      </c>
      <c r="H16" s="294" t="e">
        <f>#REF!</f>
        <v>#REF!</v>
      </c>
      <c r="I16" s="292" t="e">
        <f>#REF!</f>
        <v>#REF!</v>
      </c>
      <c r="J16" s="303" t="e">
        <f>#REF!+167468</f>
        <v>#REF!</v>
      </c>
      <c r="K16" s="295" t="e">
        <f t="shared" si="1"/>
        <v>#REF!</v>
      </c>
      <c r="L16" s="308" t="e">
        <f t="shared" si="2"/>
        <v>#REF!</v>
      </c>
      <c r="M16" s="315"/>
      <c r="N16" s="315"/>
      <c r="O16" s="315"/>
      <c r="P16" s="315"/>
      <c r="Q16" s="315"/>
      <c r="R16" s="315"/>
      <c r="S16" s="315"/>
      <c r="U16" s="317"/>
    </row>
    <row r="17" spans="1:21" ht="12.75" customHeight="1">
      <c r="A17" s="291" t="s">
        <v>948</v>
      </c>
      <c r="B17" s="291" t="s">
        <v>949</v>
      </c>
      <c r="C17" s="319" t="e">
        <f>#REF!</f>
        <v>#REF!</v>
      </c>
      <c r="D17" s="294" t="e">
        <f>#REF!</f>
        <v>#REF!</v>
      </c>
      <c r="E17" s="293" t="e">
        <f>#REF!</f>
        <v>#REF!</v>
      </c>
      <c r="F17" s="293" t="e">
        <f>#REF!+2898322</f>
        <v>#REF!</v>
      </c>
      <c r="G17" s="307" t="e">
        <f t="shared" si="0"/>
        <v>#REF!</v>
      </c>
      <c r="H17" s="294" t="e">
        <f>#REF!</f>
        <v>#REF!</v>
      </c>
      <c r="I17" s="292" t="e">
        <f>#REF!</f>
        <v>#REF!</v>
      </c>
      <c r="J17" s="303" t="e">
        <f>#REF!</f>
        <v>#REF!</v>
      </c>
      <c r="K17" s="295" t="e">
        <f t="shared" si="1"/>
        <v>#REF!</v>
      </c>
      <c r="L17" s="308" t="e">
        <f t="shared" si="2"/>
        <v>#REF!</v>
      </c>
      <c r="M17" s="315"/>
      <c r="N17" s="315"/>
      <c r="O17" s="315"/>
      <c r="P17" s="315"/>
      <c r="Q17" s="315"/>
      <c r="R17" s="315"/>
      <c r="S17" s="315"/>
      <c r="U17" s="317"/>
    </row>
    <row r="18" spans="1:21" ht="12.75">
      <c r="A18" s="304" t="s">
        <v>353</v>
      </c>
      <c r="B18" s="304" t="s">
        <v>352</v>
      </c>
      <c r="C18" s="321" t="e">
        <f>#REF!</f>
        <v>#REF!</v>
      </c>
      <c r="D18" s="294"/>
      <c r="E18" s="293"/>
      <c r="F18" s="293" t="e">
        <f>#REF!</f>
        <v>#REF!</v>
      </c>
      <c r="G18" s="307" t="e">
        <f t="shared" si="0"/>
        <v>#REF!</v>
      </c>
      <c r="H18" s="294" t="e">
        <f>#REF!</f>
        <v>#REF!</v>
      </c>
      <c r="I18" s="293"/>
      <c r="J18" s="300" t="e">
        <f>#REF!</f>
        <v>#REF!</v>
      </c>
      <c r="K18" s="295" t="e">
        <f t="shared" si="1"/>
        <v>#REF!</v>
      </c>
      <c r="L18" s="308" t="e">
        <f t="shared" si="2"/>
        <v>#REF!</v>
      </c>
      <c r="M18" s="315"/>
      <c r="N18" s="315"/>
      <c r="O18" s="315"/>
      <c r="P18" s="315"/>
      <c r="Q18" s="315"/>
      <c r="R18" s="315"/>
      <c r="S18" s="315"/>
      <c r="U18" s="317"/>
    </row>
    <row r="19" spans="1:21" ht="12.75">
      <c r="A19" s="291" t="s">
        <v>950</v>
      </c>
      <c r="B19" s="291" t="s">
        <v>599</v>
      </c>
      <c r="C19" s="319" t="e">
        <f>#REF!</f>
        <v>#REF!</v>
      </c>
      <c r="D19" s="294" t="e">
        <f>#REF!</f>
        <v>#REF!</v>
      </c>
      <c r="E19" s="293" t="e">
        <f>#REF!</f>
        <v>#REF!</v>
      </c>
      <c r="F19" s="293" t="e">
        <f>#REF!</f>
        <v>#REF!</v>
      </c>
      <c r="G19" s="307" t="e">
        <f t="shared" si="0"/>
        <v>#REF!</v>
      </c>
      <c r="H19" s="294" t="e">
        <f>#REF!</f>
        <v>#REF!</v>
      </c>
      <c r="I19" s="292" t="e">
        <f>#REF!</f>
        <v>#REF!</v>
      </c>
      <c r="J19" s="303" t="e">
        <f>#REF!</f>
        <v>#REF!</v>
      </c>
      <c r="K19" s="295" t="e">
        <f t="shared" si="1"/>
        <v>#REF!</v>
      </c>
      <c r="L19" s="308" t="e">
        <f t="shared" si="2"/>
        <v>#REF!</v>
      </c>
      <c r="M19" s="315"/>
      <c r="N19" s="315"/>
      <c r="O19" s="315"/>
      <c r="P19" s="315"/>
      <c r="Q19" s="315"/>
      <c r="R19" s="315"/>
      <c r="S19" s="315"/>
      <c r="U19" s="317"/>
    </row>
    <row r="20" spans="1:21" ht="12.75">
      <c r="A20" s="291" t="s">
        <v>951</v>
      </c>
      <c r="B20" s="291" t="s">
        <v>952</v>
      </c>
      <c r="C20" s="319">
        <v>16162</v>
      </c>
      <c r="D20" s="294">
        <f>5183000+262000+1387000</f>
        <v>6832000</v>
      </c>
      <c r="E20" s="293">
        <f>2500000+2020000</f>
        <v>4520000</v>
      </c>
      <c r="F20" s="311">
        <f>8866000+15260000</f>
        <v>24126000</v>
      </c>
      <c r="G20" s="307">
        <f t="shared" si="0"/>
        <v>35478000</v>
      </c>
      <c r="H20" s="294">
        <v>8120000</v>
      </c>
      <c r="I20" s="293">
        <v>6424000</v>
      </c>
      <c r="J20" s="300">
        <v>5674000</v>
      </c>
      <c r="K20" s="295">
        <f t="shared" si="1"/>
        <v>20218000</v>
      </c>
      <c r="L20" s="308">
        <f t="shared" si="2"/>
        <v>15260000</v>
      </c>
      <c r="M20" s="315"/>
      <c r="N20" s="315"/>
      <c r="O20" s="315"/>
      <c r="P20" s="315"/>
      <c r="Q20" s="315"/>
      <c r="R20" s="315"/>
      <c r="S20" s="315"/>
      <c r="U20" s="317"/>
    </row>
    <row r="21" spans="1:12" ht="12.75">
      <c r="A21" s="291" t="s">
        <v>953</v>
      </c>
      <c r="B21" s="291" t="s">
        <v>954</v>
      </c>
      <c r="C21" s="291"/>
      <c r="D21" s="294"/>
      <c r="E21" s="293">
        <v>6884996</v>
      </c>
      <c r="F21" s="293"/>
      <c r="G21" s="307">
        <f t="shared" si="0"/>
        <v>6884996</v>
      </c>
      <c r="H21" s="294">
        <v>1874996</v>
      </c>
      <c r="I21" s="293">
        <f>5010000</f>
        <v>5010000</v>
      </c>
      <c r="J21" s="300"/>
      <c r="K21" s="295">
        <f t="shared" si="1"/>
        <v>6884996</v>
      </c>
      <c r="L21" s="308">
        <f t="shared" si="2"/>
        <v>0</v>
      </c>
    </row>
    <row r="22" spans="1:12" ht="12.75">
      <c r="A22" s="291" t="s">
        <v>955</v>
      </c>
      <c r="B22" s="291" t="s">
        <v>956</v>
      </c>
      <c r="C22" s="291"/>
      <c r="D22" s="294"/>
      <c r="E22" s="293">
        <v>27771949</v>
      </c>
      <c r="F22" s="293"/>
      <c r="G22" s="307">
        <f t="shared" si="0"/>
        <v>27771949</v>
      </c>
      <c r="H22" s="294">
        <v>4817302</v>
      </c>
      <c r="I22" s="293">
        <f>10601000+5395000+1796000+18359</f>
        <v>17810359</v>
      </c>
      <c r="J22" s="300"/>
      <c r="K22" s="295">
        <f t="shared" si="1"/>
        <v>22627661</v>
      </c>
      <c r="L22" s="308">
        <f t="shared" si="2"/>
        <v>5144288</v>
      </c>
    </row>
    <row r="23" spans="1:12" ht="12.75">
      <c r="A23" s="291" t="s">
        <v>957</v>
      </c>
      <c r="B23" s="291" t="s">
        <v>958</v>
      </c>
      <c r="C23" s="291"/>
      <c r="D23" s="294"/>
      <c r="E23" s="293">
        <v>18530001</v>
      </c>
      <c r="F23" s="293"/>
      <c r="G23" s="295">
        <f t="shared" si="0"/>
        <v>18530001</v>
      </c>
      <c r="H23" s="294">
        <v>646000</v>
      </c>
      <c r="I23" s="293">
        <v>17884001</v>
      </c>
      <c r="J23" s="293"/>
      <c r="K23" s="295">
        <f t="shared" si="1"/>
        <v>18530001</v>
      </c>
      <c r="L23" s="308">
        <f t="shared" si="2"/>
        <v>0</v>
      </c>
    </row>
    <row r="24" spans="1:14" ht="13.5" thickBot="1">
      <c r="A24" s="314" t="s">
        <v>356</v>
      </c>
      <c r="B24" s="314" t="s">
        <v>357</v>
      </c>
      <c r="C24" s="314"/>
      <c r="D24" s="296"/>
      <c r="E24" s="306">
        <v>279942</v>
      </c>
      <c r="F24" s="306"/>
      <c r="G24" s="297">
        <f t="shared" si="0"/>
        <v>279942</v>
      </c>
      <c r="H24" s="296"/>
      <c r="I24" s="306">
        <v>279942</v>
      </c>
      <c r="J24" s="306"/>
      <c r="K24" s="295">
        <f t="shared" si="1"/>
        <v>279942</v>
      </c>
      <c r="L24" s="310">
        <f t="shared" si="2"/>
        <v>0</v>
      </c>
      <c r="N24" s="316"/>
    </row>
    <row r="25" spans="1:14" ht="20.25" customHeight="1" thickBot="1">
      <c r="A25" s="313"/>
      <c r="B25" s="333" t="s">
        <v>959</v>
      </c>
      <c r="C25" s="334" t="e">
        <f>SUM(C4:C24)</f>
        <v>#REF!</v>
      </c>
      <c r="D25" s="335" t="e">
        <f>SUM(D4:D22)</f>
        <v>#REF!</v>
      </c>
      <c r="E25" s="335" t="e">
        <f>SUM(E4:E24)</f>
        <v>#REF!</v>
      </c>
      <c r="F25" s="336" t="e">
        <f>SUM(F4:F22)</f>
        <v>#REF!</v>
      </c>
      <c r="G25" s="337" t="e">
        <f>SUM(G4:G24)</f>
        <v>#REF!</v>
      </c>
      <c r="H25" s="338" t="e">
        <f>SUM(H4:H23)</f>
        <v>#REF!</v>
      </c>
      <c r="I25" s="335" t="e">
        <f>SUM(I4:I24)</f>
        <v>#REF!</v>
      </c>
      <c r="J25" s="339" t="e">
        <f>SUM(J4:J22)</f>
        <v>#REF!</v>
      </c>
      <c r="K25" s="340" t="e">
        <f>SUM(K4:K23)</f>
        <v>#REF!</v>
      </c>
      <c r="L25" s="309" t="e">
        <f>SUM(L4:L24)</f>
        <v>#REF!</v>
      </c>
      <c r="N25" s="316"/>
    </row>
    <row r="26" ht="12.75">
      <c r="N26" s="316"/>
    </row>
    <row r="27" spans="2:14" ht="12.75">
      <c r="B27" s="305" t="s">
        <v>354</v>
      </c>
      <c r="C27" s="305"/>
      <c r="D27" s="298">
        <v>60204029</v>
      </c>
      <c r="E27" s="298">
        <f>50960669+1390000+3131549+7103025</f>
        <v>62585243</v>
      </c>
      <c r="F27" s="298">
        <f>110805288+10612136-11356858</f>
        <v>110060566</v>
      </c>
      <c r="G27" s="298">
        <f>SUM(D27:F27)</f>
        <v>232849838</v>
      </c>
      <c r="H27" s="298">
        <f>68538493+16819728+114875</f>
        <v>85473096</v>
      </c>
      <c r="I27" s="298">
        <f>124810856+7440142-27210000-5278544</f>
        <v>99762454</v>
      </c>
      <c r="J27" s="298">
        <v>27210000</v>
      </c>
      <c r="K27" s="298">
        <f>SUM(H27:J27)</f>
        <v>212445550</v>
      </c>
      <c r="N27" s="316"/>
    </row>
    <row r="28" spans="2:14" ht="12.75">
      <c r="B28" s="305" t="s">
        <v>355</v>
      </c>
      <c r="C28" s="305"/>
      <c r="D28" s="299" t="e">
        <f aca="true" t="shared" si="3" ref="D28:I28">D27-D25</f>
        <v>#REF!</v>
      </c>
      <c r="E28" s="299" t="e">
        <f>E27-E25</f>
        <v>#REF!</v>
      </c>
      <c r="F28" s="299" t="e">
        <f t="shared" si="3"/>
        <v>#REF!</v>
      </c>
      <c r="G28" s="299"/>
      <c r="H28" s="299" t="e">
        <f>H27-H25</f>
        <v>#REF!</v>
      </c>
      <c r="I28" s="299" t="e">
        <f t="shared" si="3"/>
        <v>#REF!</v>
      </c>
      <c r="J28" s="299"/>
      <c r="K28" s="299"/>
      <c r="N28" s="316"/>
    </row>
    <row r="29" spans="2:14" ht="12.75">
      <c r="B29" s="305"/>
      <c r="C29" s="305"/>
      <c r="D29" s="299"/>
      <c r="E29" s="299"/>
      <c r="F29" s="299"/>
      <c r="G29" s="299"/>
      <c r="H29" s="299"/>
      <c r="I29" s="299"/>
      <c r="J29" s="299"/>
      <c r="K29" s="299"/>
      <c r="N29" s="316"/>
    </row>
    <row r="30" spans="2:14" ht="12.75">
      <c r="B30" s="305"/>
      <c r="C30" s="305"/>
      <c r="D30" s="299"/>
      <c r="E30" s="299"/>
      <c r="F30" s="299"/>
      <c r="G30" s="299"/>
      <c r="H30" s="299"/>
      <c r="I30" s="299" t="e">
        <f>F28-H28-I28</f>
        <v>#REF!</v>
      </c>
      <c r="J30" s="299"/>
      <c r="K30" s="299"/>
      <c r="N30" s="316"/>
    </row>
    <row r="31" spans="2:14" ht="12.75">
      <c r="B31" s="305"/>
      <c r="C31" s="305"/>
      <c r="D31" s="299"/>
      <c r="E31" s="299"/>
      <c r="F31" s="299"/>
      <c r="G31" s="299">
        <v>244206696</v>
      </c>
      <c r="H31" s="299"/>
      <c r="I31" s="299"/>
      <c r="J31" s="299"/>
      <c r="K31" s="299">
        <v>212445550</v>
      </c>
      <c r="N31" s="316"/>
    </row>
    <row r="32" spans="2:14" ht="12.75">
      <c r="B32" s="305"/>
      <c r="C32" s="305"/>
      <c r="D32" s="299"/>
      <c r="E32" s="299"/>
      <c r="F32" s="299"/>
      <c r="G32" s="299"/>
      <c r="H32" s="299"/>
      <c r="I32" s="299"/>
      <c r="J32" s="299"/>
      <c r="K32" s="299">
        <f>K27-K31</f>
        <v>0</v>
      </c>
      <c r="N32" s="316"/>
    </row>
    <row r="33" spans="2:14" ht="12.75">
      <c r="B33" s="305"/>
      <c r="C33" s="305"/>
      <c r="D33" s="299"/>
      <c r="E33" s="299"/>
      <c r="F33" s="299"/>
      <c r="G33" s="299">
        <f>G31-G27</f>
        <v>11356858</v>
      </c>
      <c r="H33" s="299"/>
      <c r="I33" s="299"/>
      <c r="J33" s="299"/>
      <c r="K33" s="299"/>
      <c r="N33" s="316"/>
    </row>
    <row r="34" spans="1:14" s="341" customFormat="1" ht="39" thickBot="1">
      <c r="A34" s="343"/>
      <c r="B34" s="343"/>
      <c r="C34" s="344" t="s">
        <v>1079</v>
      </c>
      <c r="D34" s="344" t="s">
        <v>1075</v>
      </c>
      <c r="E34" s="344" t="s">
        <v>1080</v>
      </c>
      <c r="F34" s="344" t="s">
        <v>1081</v>
      </c>
      <c r="G34" s="344" t="s">
        <v>1076</v>
      </c>
      <c r="H34" s="344" t="s">
        <v>1077</v>
      </c>
      <c r="I34" s="344" t="s">
        <v>1078</v>
      </c>
      <c r="J34" s="344" t="s">
        <v>1082</v>
      </c>
      <c r="K34" s="344" t="s">
        <v>1083</v>
      </c>
      <c r="N34" s="342"/>
    </row>
    <row r="35" spans="1:14" ht="12.75">
      <c r="A35" s="286" t="s">
        <v>924</v>
      </c>
      <c r="B35" s="345" t="s">
        <v>925</v>
      </c>
      <c r="C35" s="346" t="e">
        <f>F4/C4</f>
        <v>#REF!</v>
      </c>
      <c r="D35" s="347" t="e">
        <f>F4/K4</f>
        <v>#REF!</v>
      </c>
      <c r="E35" s="346" t="e">
        <f>D4/C4</f>
        <v>#REF!</v>
      </c>
      <c r="F35" s="346" t="e">
        <f>K4/C4</f>
        <v>#REF!</v>
      </c>
      <c r="G35" s="347" t="e">
        <f>H4/K4</f>
        <v>#REF!</v>
      </c>
      <c r="H35" s="347" t="e">
        <f>I4/K4</f>
        <v>#REF!</v>
      </c>
      <c r="I35" s="347" t="e">
        <f>J4/K4</f>
        <v>#REF!</v>
      </c>
      <c r="J35" s="346" t="e">
        <f>F35/C35</f>
        <v>#REF!</v>
      </c>
      <c r="K35" s="347" t="e">
        <f>C4/123633</f>
        <v>#REF!</v>
      </c>
      <c r="N35" s="316"/>
    </row>
    <row r="36" spans="1:14" ht="12.75">
      <c r="A36" s="291" t="s">
        <v>926</v>
      </c>
      <c r="B36" s="345" t="s">
        <v>927</v>
      </c>
      <c r="C36" s="346" t="e">
        <f aca="true" t="shared" si="4" ref="C36:C56">F5/C5</f>
        <v>#REF!</v>
      </c>
      <c r="D36" s="347" t="e">
        <f aca="true" t="shared" si="5" ref="D36:D56">F5/K5</f>
        <v>#REF!</v>
      </c>
      <c r="E36" s="346" t="e">
        <f aca="true" t="shared" si="6" ref="E36:E56">D5/C5</f>
        <v>#REF!</v>
      </c>
      <c r="F36" s="346" t="e">
        <f aca="true" t="shared" si="7" ref="F36:F56">K5/C5</f>
        <v>#REF!</v>
      </c>
      <c r="G36" s="347" t="e">
        <f aca="true" t="shared" si="8" ref="G36:G56">H5/K5</f>
        <v>#REF!</v>
      </c>
      <c r="H36" s="347" t="e">
        <f aca="true" t="shared" si="9" ref="H36:H56">I5/K5</f>
        <v>#REF!</v>
      </c>
      <c r="I36" s="347" t="e">
        <f aca="true" t="shared" si="10" ref="I36:I56">J5/K5</f>
        <v>#REF!</v>
      </c>
      <c r="J36" s="346" t="e">
        <f aca="true" t="shared" si="11" ref="J36:J56">F36/C36</f>
        <v>#REF!</v>
      </c>
      <c r="K36" s="347" t="e">
        <f aca="true" t="shared" si="12" ref="K36:K56">C5/123633</f>
        <v>#REF!</v>
      </c>
      <c r="N36" s="316"/>
    </row>
    <row r="37" spans="1:14" ht="12.75">
      <c r="A37" s="291" t="s">
        <v>928</v>
      </c>
      <c r="B37" s="345" t="s">
        <v>929</v>
      </c>
      <c r="C37" s="346" t="e">
        <f t="shared" si="4"/>
        <v>#REF!</v>
      </c>
      <c r="D37" s="347" t="e">
        <f t="shared" si="5"/>
        <v>#REF!</v>
      </c>
      <c r="E37" s="346" t="e">
        <f t="shared" si="6"/>
        <v>#REF!</v>
      </c>
      <c r="F37" s="346" t="e">
        <f t="shared" si="7"/>
        <v>#REF!</v>
      </c>
      <c r="G37" s="347" t="e">
        <f t="shared" si="8"/>
        <v>#REF!</v>
      </c>
      <c r="H37" s="347" t="e">
        <f t="shared" si="9"/>
        <v>#REF!</v>
      </c>
      <c r="I37" s="347" t="e">
        <f t="shared" si="10"/>
        <v>#REF!</v>
      </c>
      <c r="J37" s="346" t="e">
        <f t="shared" si="11"/>
        <v>#REF!</v>
      </c>
      <c r="K37" s="347" t="e">
        <f t="shared" si="12"/>
        <v>#REF!</v>
      </c>
      <c r="N37" s="316"/>
    </row>
    <row r="38" spans="1:14" ht="12.75">
      <c r="A38" s="291" t="s">
        <v>930</v>
      </c>
      <c r="B38" s="345" t="s">
        <v>931</v>
      </c>
      <c r="C38" s="346" t="e">
        <f t="shared" si="4"/>
        <v>#REF!</v>
      </c>
      <c r="D38" s="347" t="e">
        <f t="shared" si="5"/>
        <v>#REF!</v>
      </c>
      <c r="E38" s="346" t="e">
        <f t="shared" si="6"/>
        <v>#REF!</v>
      </c>
      <c r="F38" s="346" t="e">
        <f t="shared" si="7"/>
        <v>#REF!</v>
      </c>
      <c r="G38" s="347" t="e">
        <f t="shared" si="8"/>
        <v>#REF!</v>
      </c>
      <c r="H38" s="347" t="e">
        <f t="shared" si="9"/>
        <v>#REF!</v>
      </c>
      <c r="I38" s="347" t="e">
        <f t="shared" si="10"/>
        <v>#REF!</v>
      </c>
      <c r="J38" s="346" t="e">
        <f t="shared" si="11"/>
        <v>#REF!</v>
      </c>
      <c r="K38" s="347" t="e">
        <f t="shared" si="12"/>
        <v>#REF!</v>
      </c>
      <c r="N38" s="316"/>
    </row>
    <row r="39" spans="1:14" ht="12.75">
      <c r="A39" s="291" t="s">
        <v>932</v>
      </c>
      <c r="B39" s="345" t="s">
        <v>933</v>
      </c>
      <c r="C39" s="346" t="e">
        <f t="shared" si="4"/>
        <v>#REF!</v>
      </c>
      <c r="D39" s="347" t="e">
        <f t="shared" si="5"/>
        <v>#REF!</v>
      </c>
      <c r="E39" s="346" t="e">
        <f t="shared" si="6"/>
        <v>#REF!</v>
      </c>
      <c r="F39" s="346" t="e">
        <f t="shared" si="7"/>
        <v>#REF!</v>
      </c>
      <c r="G39" s="347" t="e">
        <f t="shared" si="8"/>
        <v>#REF!</v>
      </c>
      <c r="H39" s="347" t="e">
        <f t="shared" si="9"/>
        <v>#REF!</v>
      </c>
      <c r="I39" s="347" t="e">
        <f t="shared" si="10"/>
        <v>#REF!</v>
      </c>
      <c r="J39" s="346" t="e">
        <f t="shared" si="11"/>
        <v>#REF!</v>
      </c>
      <c r="K39" s="347" t="e">
        <f t="shared" si="12"/>
        <v>#REF!</v>
      </c>
      <c r="N39" s="316"/>
    </row>
    <row r="40" spans="1:14" ht="12.75">
      <c r="A40" s="291" t="s">
        <v>934</v>
      </c>
      <c r="B40" s="345" t="s">
        <v>935</v>
      </c>
      <c r="C40" s="346" t="e">
        <f t="shared" si="4"/>
        <v>#REF!</v>
      </c>
      <c r="D40" s="347" t="e">
        <f t="shared" si="5"/>
        <v>#REF!</v>
      </c>
      <c r="E40" s="346" t="e">
        <f t="shared" si="6"/>
        <v>#REF!</v>
      </c>
      <c r="F40" s="346" t="e">
        <f t="shared" si="7"/>
        <v>#REF!</v>
      </c>
      <c r="G40" s="347" t="e">
        <f t="shared" si="8"/>
        <v>#REF!</v>
      </c>
      <c r="H40" s="347" t="e">
        <f t="shared" si="9"/>
        <v>#REF!</v>
      </c>
      <c r="I40" s="347" t="e">
        <f t="shared" si="10"/>
        <v>#REF!</v>
      </c>
      <c r="J40" s="346" t="e">
        <f t="shared" si="11"/>
        <v>#REF!</v>
      </c>
      <c r="K40" s="347" t="e">
        <f t="shared" si="12"/>
        <v>#REF!</v>
      </c>
      <c r="N40" s="316"/>
    </row>
    <row r="41" spans="1:14" ht="12.75">
      <c r="A41" s="291" t="s">
        <v>936</v>
      </c>
      <c r="B41" s="345" t="s">
        <v>937</v>
      </c>
      <c r="C41" s="346" t="e">
        <f t="shared" si="4"/>
        <v>#REF!</v>
      </c>
      <c r="D41" s="347" t="e">
        <f t="shared" si="5"/>
        <v>#REF!</v>
      </c>
      <c r="E41" s="346" t="e">
        <f t="shared" si="6"/>
        <v>#REF!</v>
      </c>
      <c r="F41" s="346" t="e">
        <f t="shared" si="7"/>
        <v>#REF!</v>
      </c>
      <c r="G41" s="347" t="e">
        <f t="shared" si="8"/>
        <v>#REF!</v>
      </c>
      <c r="H41" s="347" t="e">
        <f t="shared" si="9"/>
        <v>#REF!</v>
      </c>
      <c r="I41" s="347" t="e">
        <f t="shared" si="10"/>
        <v>#REF!</v>
      </c>
      <c r="J41" s="346" t="e">
        <f t="shared" si="11"/>
        <v>#REF!</v>
      </c>
      <c r="K41" s="347" t="e">
        <f t="shared" si="12"/>
        <v>#REF!</v>
      </c>
      <c r="N41" s="316"/>
    </row>
    <row r="42" spans="1:11" ht="12.75">
      <c r="A42" s="291" t="s">
        <v>938</v>
      </c>
      <c r="B42" s="345" t="s">
        <v>939</v>
      </c>
      <c r="C42" s="346" t="e">
        <f t="shared" si="4"/>
        <v>#REF!</v>
      </c>
      <c r="D42" s="347" t="e">
        <f t="shared" si="5"/>
        <v>#REF!</v>
      </c>
      <c r="E42" s="346" t="e">
        <f t="shared" si="6"/>
        <v>#REF!</v>
      </c>
      <c r="F42" s="346" t="e">
        <f t="shared" si="7"/>
        <v>#REF!</v>
      </c>
      <c r="G42" s="347" t="e">
        <f t="shared" si="8"/>
        <v>#REF!</v>
      </c>
      <c r="H42" s="347" t="e">
        <f t="shared" si="9"/>
        <v>#REF!</v>
      </c>
      <c r="I42" s="347" t="e">
        <f t="shared" si="10"/>
        <v>#REF!</v>
      </c>
      <c r="J42" s="346" t="e">
        <f t="shared" si="11"/>
        <v>#REF!</v>
      </c>
      <c r="K42" s="347" t="e">
        <f t="shared" si="12"/>
        <v>#REF!</v>
      </c>
    </row>
    <row r="43" spans="1:11" ht="12.75">
      <c r="A43" s="291" t="s">
        <v>940</v>
      </c>
      <c r="B43" s="348" t="s">
        <v>358</v>
      </c>
      <c r="C43" s="346" t="e">
        <f t="shared" si="4"/>
        <v>#REF!</v>
      </c>
      <c r="D43" s="347" t="e">
        <f t="shared" si="5"/>
        <v>#REF!</v>
      </c>
      <c r="E43" s="346" t="e">
        <f t="shared" si="6"/>
        <v>#REF!</v>
      </c>
      <c r="F43" s="346" t="e">
        <f t="shared" si="7"/>
        <v>#REF!</v>
      </c>
      <c r="G43" s="347" t="e">
        <f t="shared" si="8"/>
        <v>#REF!</v>
      </c>
      <c r="H43" s="347" t="e">
        <f t="shared" si="9"/>
        <v>#REF!</v>
      </c>
      <c r="I43" s="347" t="e">
        <f t="shared" si="10"/>
        <v>#REF!</v>
      </c>
      <c r="J43" s="346" t="e">
        <f t="shared" si="11"/>
        <v>#REF!</v>
      </c>
      <c r="K43" s="347" t="e">
        <f t="shared" si="12"/>
        <v>#REF!</v>
      </c>
    </row>
    <row r="44" spans="1:11" ht="12.75">
      <c r="A44" s="291" t="s">
        <v>941</v>
      </c>
      <c r="B44" s="345" t="s">
        <v>942</v>
      </c>
      <c r="C44" s="346" t="e">
        <f t="shared" si="4"/>
        <v>#REF!</v>
      </c>
      <c r="D44" s="347" t="e">
        <f t="shared" si="5"/>
        <v>#REF!</v>
      </c>
      <c r="E44" s="346" t="e">
        <f t="shared" si="6"/>
        <v>#REF!</v>
      </c>
      <c r="F44" s="346" t="e">
        <f t="shared" si="7"/>
        <v>#REF!</v>
      </c>
      <c r="G44" s="347" t="e">
        <f t="shared" si="8"/>
        <v>#REF!</v>
      </c>
      <c r="H44" s="347" t="e">
        <f t="shared" si="9"/>
        <v>#REF!</v>
      </c>
      <c r="I44" s="347" t="e">
        <f t="shared" si="10"/>
        <v>#REF!</v>
      </c>
      <c r="J44" s="346" t="e">
        <f t="shared" si="11"/>
        <v>#REF!</v>
      </c>
      <c r="K44" s="347" t="e">
        <f t="shared" si="12"/>
        <v>#REF!</v>
      </c>
    </row>
    <row r="45" spans="1:11" ht="12.75">
      <c r="A45" s="291" t="s">
        <v>943</v>
      </c>
      <c r="B45" s="345" t="s">
        <v>1072</v>
      </c>
      <c r="C45" s="346" t="e">
        <f t="shared" si="4"/>
        <v>#REF!</v>
      </c>
      <c r="D45" s="347" t="e">
        <f t="shared" si="5"/>
        <v>#REF!</v>
      </c>
      <c r="E45" s="346" t="e">
        <f t="shared" si="6"/>
        <v>#REF!</v>
      </c>
      <c r="F45" s="346" t="e">
        <f t="shared" si="7"/>
        <v>#REF!</v>
      </c>
      <c r="G45" s="347" t="e">
        <f t="shared" si="8"/>
        <v>#REF!</v>
      </c>
      <c r="H45" s="347" t="e">
        <f t="shared" si="9"/>
        <v>#REF!</v>
      </c>
      <c r="I45" s="347" t="e">
        <f t="shared" si="10"/>
        <v>#REF!</v>
      </c>
      <c r="J45" s="346" t="e">
        <f t="shared" si="11"/>
        <v>#REF!</v>
      </c>
      <c r="K45" s="347" t="e">
        <f t="shared" si="12"/>
        <v>#REF!</v>
      </c>
    </row>
    <row r="46" spans="1:11" ht="12.75">
      <c r="A46" s="291" t="s">
        <v>944</v>
      </c>
      <c r="B46" s="345" t="s">
        <v>945</v>
      </c>
      <c r="C46" s="346" t="e">
        <f t="shared" si="4"/>
        <v>#REF!</v>
      </c>
      <c r="D46" s="347" t="e">
        <f t="shared" si="5"/>
        <v>#REF!</v>
      </c>
      <c r="E46" s="346" t="e">
        <f t="shared" si="6"/>
        <v>#REF!</v>
      </c>
      <c r="F46" s="346" t="e">
        <f t="shared" si="7"/>
        <v>#REF!</v>
      </c>
      <c r="G46" s="347" t="e">
        <f t="shared" si="8"/>
        <v>#REF!</v>
      </c>
      <c r="H46" s="347" t="e">
        <f t="shared" si="9"/>
        <v>#REF!</v>
      </c>
      <c r="I46" s="347" t="e">
        <f t="shared" si="10"/>
        <v>#REF!</v>
      </c>
      <c r="J46" s="346" t="e">
        <f t="shared" si="11"/>
        <v>#REF!</v>
      </c>
      <c r="K46" s="347" t="e">
        <f t="shared" si="12"/>
        <v>#REF!</v>
      </c>
    </row>
    <row r="47" spans="1:11" ht="12.75">
      <c r="A47" s="291" t="s">
        <v>946</v>
      </c>
      <c r="B47" s="345" t="s">
        <v>947</v>
      </c>
      <c r="C47" s="346" t="e">
        <f t="shared" si="4"/>
        <v>#REF!</v>
      </c>
      <c r="D47" s="347" t="e">
        <f t="shared" si="5"/>
        <v>#REF!</v>
      </c>
      <c r="E47" s="346" t="e">
        <f t="shared" si="6"/>
        <v>#REF!</v>
      </c>
      <c r="F47" s="346" t="e">
        <f t="shared" si="7"/>
        <v>#REF!</v>
      </c>
      <c r="G47" s="347" t="e">
        <f t="shared" si="8"/>
        <v>#REF!</v>
      </c>
      <c r="H47" s="347" t="e">
        <f t="shared" si="9"/>
        <v>#REF!</v>
      </c>
      <c r="I47" s="347" t="e">
        <f t="shared" si="10"/>
        <v>#REF!</v>
      </c>
      <c r="J47" s="346" t="e">
        <f t="shared" si="11"/>
        <v>#REF!</v>
      </c>
      <c r="K47" s="347" t="e">
        <f t="shared" si="12"/>
        <v>#REF!</v>
      </c>
    </row>
    <row r="48" spans="1:11" ht="12.75">
      <c r="A48" s="291" t="s">
        <v>948</v>
      </c>
      <c r="B48" s="345" t="s">
        <v>949</v>
      </c>
      <c r="C48" s="346" t="e">
        <f t="shared" si="4"/>
        <v>#REF!</v>
      </c>
      <c r="D48" s="347" t="e">
        <f t="shared" si="5"/>
        <v>#REF!</v>
      </c>
      <c r="E48" s="346" t="e">
        <f t="shared" si="6"/>
        <v>#REF!</v>
      </c>
      <c r="F48" s="346" t="e">
        <f>K17/C17</f>
        <v>#REF!</v>
      </c>
      <c r="G48" s="347" t="e">
        <f t="shared" si="8"/>
        <v>#REF!</v>
      </c>
      <c r="H48" s="347" t="e">
        <f t="shared" si="9"/>
        <v>#REF!</v>
      </c>
      <c r="I48" s="347" t="e">
        <f t="shared" si="10"/>
        <v>#REF!</v>
      </c>
      <c r="J48" s="346" t="e">
        <f t="shared" si="11"/>
        <v>#REF!</v>
      </c>
      <c r="K48" s="347" t="e">
        <f t="shared" si="12"/>
        <v>#REF!</v>
      </c>
    </row>
    <row r="49" spans="1:11" ht="12.75">
      <c r="A49" s="304" t="s">
        <v>353</v>
      </c>
      <c r="B49" s="348" t="s">
        <v>352</v>
      </c>
      <c r="C49" s="346" t="e">
        <f t="shared" si="4"/>
        <v>#REF!</v>
      </c>
      <c r="D49" s="347" t="e">
        <f t="shared" si="5"/>
        <v>#REF!</v>
      </c>
      <c r="E49" s="346" t="e">
        <f t="shared" si="6"/>
        <v>#REF!</v>
      </c>
      <c r="F49" s="346" t="e">
        <f t="shared" si="7"/>
        <v>#REF!</v>
      </c>
      <c r="G49" s="347" t="e">
        <f t="shared" si="8"/>
        <v>#REF!</v>
      </c>
      <c r="H49" s="347" t="e">
        <f t="shared" si="9"/>
        <v>#REF!</v>
      </c>
      <c r="I49" s="347" t="e">
        <f t="shared" si="10"/>
        <v>#REF!</v>
      </c>
      <c r="J49" s="346" t="e">
        <f t="shared" si="11"/>
        <v>#REF!</v>
      </c>
      <c r="K49" s="347" t="e">
        <f t="shared" si="12"/>
        <v>#REF!</v>
      </c>
    </row>
    <row r="50" spans="1:11" ht="12.75">
      <c r="A50" s="291" t="s">
        <v>950</v>
      </c>
      <c r="B50" s="345" t="s">
        <v>599</v>
      </c>
      <c r="C50" s="346" t="e">
        <f t="shared" si="4"/>
        <v>#REF!</v>
      </c>
      <c r="D50" s="347" t="e">
        <f t="shared" si="5"/>
        <v>#REF!</v>
      </c>
      <c r="E50" s="346" t="e">
        <f t="shared" si="6"/>
        <v>#REF!</v>
      </c>
      <c r="F50" s="346" t="e">
        <f t="shared" si="7"/>
        <v>#REF!</v>
      </c>
      <c r="G50" s="347" t="e">
        <f t="shared" si="8"/>
        <v>#REF!</v>
      </c>
      <c r="H50" s="347" t="e">
        <f t="shared" si="9"/>
        <v>#REF!</v>
      </c>
      <c r="I50" s="347" t="e">
        <f t="shared" si="10"/>
        <v>#REF!</v>
      </c>
      <c r="J50" s="346" t="e">
        <f t="shared" si="11"/>
        <v>#REF!</v>
      </c>
      <c r="K50" s="347" t="e">
        <f t="shared" si="12"/>
        <v>#REF!</v>
      </c>
    </row>
    <row r="51" spans="1:11" ht="12.75">
      <c r="A51" s="291" t="s">
        <v>951</v>
      </c>
      <c r="B51" s="345" t="s">
        <v>952</v>
      </c>
      <c r="C51" s="346">
        <f>(F20-15260000)/C20</f>
        <v>548.5707214453656</v>
      </c>
      <c r="D51" s="347">
        <f>F20/G20</f>
        <v>0.6800270590224928</v>
      </c>
      <c r="E51" s="346">
        <f t="shared" si="6"/>
        <v>422.71996040094047</v>
      </c>
      <c r="F51" s="346">
        <f t="shared" si="7"/>
        <v>1250.9590397228067</v>
      </c>
      <c r="G51" s="347">
        <f t="shared" si="8"/>
        <v>0.40162231674745275</v>
      </c>
      <c r="H51" s="347">
        <f t="shared" si="9"/>
        <v>0.3177366702937976</v>
      </c>
      <c r="I51" s="347">
        <f t="shared" si="10"/>
        <v>0.2806410129587496</v>
      </c>
      <c r="J51" s="346">
        <f t="shared" si="11"/>
        <v>2.2803970223325067</v>
      </c>
      <c r="K51" s="347">
        <f t="shared" si="12"/>
        <v>0.13072561532924057</v>
      </c>
    </row>
    <row r="52" spans="1:11" ht="12.75">
      <c r="A52" s="291" t="s">
        <v>953</v>
      </c>
      <c r="B52" s="345" t="s">
        <v>954</v>
      </c>
      <c r="C52" s="346"/>
      <c r="D52" s="347"/>
      <c r="E52" s="346"/>
      <c r="F52" s="346"/>
      <c r="G52" s="347">
        <f t="shared" si="8"/>
        <v>0.2723307319278036</v>
      </c>
      <c r="H52" s="347">
        <f t="shared" si="9"/>
        <v>0.7276692680721965</v>
      </c>
      <c r="I52" s="347">
        <f t="shared" si="10"/>
        <v>0</v>
      </c>
      <c r="J52" s="346"/>
      <c r="K52" s="347">
        <f t="shared" si="12"/>
        <v>0</v>
      </c>
    </row>
    <row r="53" spans="1:11" ht="12.75">
      <c r="A53" s="291" t="s">
        <v>955</v>
      </c>
      <c r="B53" s="345" t="s">
        <v>956</v>
      </c>
      <c r="C53" s="346"/>
      <c r="D53" s="347"/>
      <c r="E53" s="346"/>
      <c r="F53" s="346"/>
      <c r="G53" s="347">
        <f t="shared" si="8"/>
        <v>0.21289438621163717</v>
      </c>
      <c r="H53" s="347">
        <f t="shared" si="9"/>
        <v>0.7871056137883629</v>
      </c>
      <c r="I53" s="347">
        <f t="shared" si="10"/>
        <v>0</v>
      </c>
      <c r="J53" s="346"/>
      <c r="K53" s="347">
        <f t="shared" si="12"/>
        <v>0</v>
      </c>
    </row>
    <row r="54" spans="1:11" ht="12.75">
      <c r="A54" s="291" t="s">
        <v>957</v>
      </c>
      <c r="B54" s="345" t="s">
        <v>958</v>
      </c>
      <c r="C54" s="346"/>
      <c r="D54" s="347"/>
      <c r="E54" s="346"/>
      <c r="F54" s="346"/>
      <c r="G54" s="347">
        <f t="shared" si="8"/>
        <v>0.034862383439698684</v>
      </c>
      <c r="H54" s="347">
        <f t="shared" si="9"/>
        <v>0.9651376165603013</v>
      </c>
      <c r="I54" s="347">
        <f t="shared" si="10"/>
        <v>0</v>
      </c>
      <c r="J54" s="346"/>
      <c r="K54" s="347">
        <f t="shared" si="12"/>
        <v>0</v>
      </c>
    </row>
    <row r="55" spans="1:11" ht="13.5" thickBot="1">
      <c r="A55" s="314" t="s">
        <v>356</v>
      </c>
      <c r="B55" s="348" t="s">
        <v>357</v>
      </c>
      <c r="C55" s="346"/>
      <c r="D55" s="347"/>
      <c r="E55" s="346"/>
      <c r="F55" s="346"/>
      <c r="G55" s="347">
        <f t="shared" si="8"/>
        <v>0</v>
      </c>
      <c r="H55" s="347">
        <f t="shared" si="9"/>
        <v>1</v>
      </c>
      <c r="I55" s="347">
        <f t="shared" si="10"/>
        <v>0</v>
      </c>
      <c r="J55" s="346"/>
      <c r="K55" s="347">
        <f t="shared" si="12"/>
        <v>0</v>
      </c>
    </row>
    <row r="56" spans="1:11" ht="12.75">
      <c r="A56" s="345"/>
      <c r="B56" s="345"/>
      <c r="C56" s="346" t="e">
        <f t="shared" si="4"/>
        <v>#REF!</v>
      </c>
      <c r="D56" s="347" t="e">
        <f t="shared" si="5"/>
        <v>#REF!</v>
      </c>
      <c r="E56" s="346" t="e">
        <f t="shared" si="6"/>
        <v>#REF!</v>
      </c>
      <c r="F56" s="346" t="e">
        <f t="shared" si="7"/>
        <v>#REF!</v>
      </c>
      <c r="G56" s="347" t="e">
        <f t="shared" si="8"/>
        <v>#REF!</v>
      </c>
      <c r="H56" s="347" t="e">
        <f t="shared" si="9"/>
        <v>#REF!</v>
      </c>
      <c r="I56" s="347" t="e">
        <f t="shared" si="10"/>
        <v>#REF!</v>
      </c>
      <c r="J56" s="346" t="e">
        <f t="shared" si="11"/>
        <v>#REF!</v>
      </c>
      <c r="K56" s="347" t="e">
        <f t="shared" si="12"/>
        <v>#REF!</v>
      </c>
    </row>
  </sheetData>
  <sheetProtection/>
  <mergeCells count="2">
    <mergeCell ref="D2:G2"/>
    <mergeCell ref="C2:C3"/>
  </mergeCells>
  <printOptions/>
  <pageMargins left="0.75" right="0.75" top="1" bottom="1" header="0.5" footer="0.5"/>
  <pageSetup horizontalDpi="600" verticalDpi="600" orientation="landscape" paperSize="9" scale="95" r:id="rId2"/>
  <headerFooter alignWithMargins="0">
    <oddHeader>&amp;C&amp;"Arial CE,Félkövér"Összesítő kimutatás 2012. év&amp;Radatok Ft-ban</oddHeader>
  </headerFooter>
  <rowBreaks count="1" manualBreakCount="1">
    <brk id="33" max="21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">
      <selection activeCell="I38" sqref="I38"/>
    </sheetView>
  </sheetViews>
  <sheetFormatPr defaultColWidth="9.140625" defaultRowHeight="12.75"/>
  <cols>
    <col min="1" max="1" width="58.57421875" style="0" customWidth="1"/>
    <col min="2" max="2" width="13.28125" style="0" customWidth="1"/>
    <col min="3" max="3" width="14.28125" style="0" customWidth="1"/>
    <col min="4" max="4" width="17.421875" style="0" customWidth="1"/>
    <col min="5" max="5" width="16.57421875" style="0" customWidth="1"/>
  </cols>
  <sheetData>
    <row r="1" spans="1:5" ht="15">
      <c r="A1" s="2"/>
      <c r="B1" s="484" t="s">
        <v>1060</v>
      </c>
      <c r="C1" s="484"/>
      <c r="D1" s="484" t="s">
        <v>1061</v>
      </c>
      <c r="E1" s="484"/>
    </row>
    <row r="2" spans="1:5" ht="15" hidden="1">
      <c r="A2" s="2"/>
      <c r="B2" s="239" t="s">
        <v>681</v>
      </c>
      <c r="C2" s="239" t="s">
        <v>681</v>
      </c>
      <c r="D2" s="239" t="s">
        <v>681</v>
      </c>
      <c r="E2" s="240" t="s">
        <v>681</v>
      </c>
    </row>
    <row r="3" spans="1:4" ht="15">
      <c r="A3" s="241" t="s">
        <v>118</v>
      </c>
      <c r="B3" s="2"/>
      <c r="C3" s="2"/>
      <c r="D3" s="2"/>
    </row>
    <row r="4" spans="1:5" ht="15">
      <c r="A4" s="242"/>
      <c r="B4" s="243">
        <v>2009</v>
      </c>
      <c r="C4" s="243">
        <v>2010</v>
      </c>
      <c r="D4" s="243">
        <v>2009</v>
      </c>
      <c r="E4" s="244">
        <v>2010</v>
      </c>
    </row>
    <row r="5" spans="1:5" ht="12.75">
      <c r="A5" s="5" t="s">
        <v>119</v>
      </c>
      <c r="B5" s="245">
        <f>'2009'!C28</f>
        <v>175</v>
      </c>
      <c r="C5" s="245" t="e">
        <f>#REF!</f>
        <v>#REF!</v>
      </c>
      <c r="D5">
        <v>10229</v>
      </c>
      <c r="E5">
        <v>41664</v>
      </c>
    </row>
    <row r="6" spans="1:5" ht="12.75">
      <c r="A6" s="59" t="s">
        <v>1062</v>
      </c>
      <c r="B6" s="245">
        <f>'2009'!C37</f>
        <v>44</v>
      </c>
      <c r="C6" s="245" t="e">
        <f>#REF!</f>
        <v>#REF!</v>
      </c>
      <c r="D6">
        <v>750</v>
      </c>
      <c r="E6">
        <v>758</v>
      </c>
    </row>
    <row r="7" spans="1:5" ht="12.75">
      <c r="A7" s="59" t="s">
        <v>216</v>
      </c>
      <c r="B7" s="59">
        <f>'2009'!C43</f>
        <v>110</v>
      </c>
      <c r="C7" s="59" t="e">
        <f>#REF!</f>
        <v>#REF!</v>
      </c>
      <c r="D7" s="245">
        <f>'2009'!D43</f>
        <v>2714</v>
      </c>
      <c r="E7" s="245" t="e">
        <f>#REF!</f>
        <v>#REF!</v>
      </c>
    </row>
    <row r="8" spans="1:5" ht="12.75">
      <c r="A8" s="59" t="s">
        <v>1063</v>
      </c>
      <c r="B8" s="59">
        <f>'2009'!C57</f>
        <v>71</v>
      </c>
      <c r="C8" s="59" t="e">
        <f>#REF!</f>
        <v>#REF!</v>
      </c>
      <c r="D8">
        <v>7492</v>
      </c>
      <c r="E8" s="245" t="e">
        <f>#REF!</f>
        <v>#REF!</v>
      </c>
    </row>
    <row r="9" spans="1:5" ht="12.75">
      <c r="A9" s="161" t="s">
        <v>185</v>
      </c>
      <c r="B9" s="246">
        <f>SUM(B5:B8)</f>
        <v>400</v>
      </c>
      <c r="C9" s="246" t="e">
        <f>SUM(C5:C8)</f>
        <v>#REF!</v>
      </c>
      <c r="D9" s="246">
        <f>SUM(D5:D8)</f>
        <v>21185</v>
      </c>
      <c r="E9" s="246" t="e">
        <f>SUM(E5:E8)</f>
        <v>#REF!</v>
      </c>
    </row>
    <row r="10" ht="12.75">
      <c r="F10" t="s">
        <v>681</v>
      </c>
    </row>
    <row r="11" ht="15">
      <c r="A11" s="247" t="s">
        <v>254</v>
      </c>
    </row>
    <row r="12" spans="1:5" ht="15">
      <c r="A12" s="67"/>
      <c r="B12" s="243">
        <v>2009</v>
      </c>
      <c r="C12" s="243">
        <v>2010</v>
      </c>
      <c r="D12" s="243">
        <v>2009</v>
      </c>
      <c r="E12" s="244">
        <v>2010</v>
      </c>
    </row>
    <row r="13" spans="1:5" ht="12.75">
      <c r="A13" s="248" t="s">
        <v>856</v>
      </c>
      <c r="B13" s="249">
        <f>'2009'!C77</f>
        <v>126</v>
      </c>
      <c r="C13" s="245" t="e">
        <f>#REF!</f>
        <v>#REF!</v>
      </c>
      <c r="D13" s="245">
        <f>'2009'!D77</f>
        <v>7143</v>
      </c>
      <c r="E13" s="245" t="e">
        <f>#REF!</f>
        <v>#REF!</v>
      </c>
    </row>
    <row r="14" spans="1:5" ht="12.75">
      <c r="A14" s="248" t="s">
        <v>309</v>
      </c>
      <c r="B14" s="249">
        <f>'2009'!C103</f>
        <v>378</v>
      </c>
      <c r="C14" s="245" t="e">
        <f>#REF!</f>
        <v>#REF!</v>
      </c>
      <c r="D14" s="245">
        <f>'2009'!D103</f>
        <v>3752</v>
      </c>
      <c r="E14" s="245" t="e">
        <f>#REF!</f>
        <v>#REF!</v>
      </c>
    </row>
    <row r="15" spans="1:5" ht="12.75">
      <c r="A15" s="59" t="s">
        <v>904</v>
      </c>
      <c r="B15" s="245">
        <f>'2009'!C119</f>
        <v>201</v>
      </c>
      <c r="C15" s="245" t="e">
        <f>#REF!</f>
        <v>#REF!</v>
      </c>
      <c r="D15" s="245">
        <f>'2009'!D119</f>
        <v>253</v>
      </c>
      <c r="E15" s="245" t="e">
        <f>#REF!</f>
        <v>#REF!</v>
      </c>
    </row>
    <row r="16" spans="1:5" ht="12.75">
      <c r="A16" s="59" t="s">
        <v>410</v>
      </c>
      <c r="B16" s="245">
        <f>'2009'!C131</f>
        <v>353</v>
      </c>
      <c r="C16" s="245" t="e">
        <f>#REF!</f>
        <v>#REF!</v>
      </c>
      <c r="D16" s="245">
        <f>'2009'!D131</f>
        <v>1796</v>
      </c>
      <c r="E16" s="245" t="e">
        <f>#REF!</f>
        <v>#REF!</v>
      </c>
    </row>
    <row r="17" spans="1:5" ht="12.75">
      <c r="A17" s="248" t="s">
        <v>970</v>
      </c>
      <c r="B17" s="249">
        <f>'2009'!C137</f>
        <v>595</v>
      </c>
      <c r="C17" s="245" t="e">
        <f>#REF!</f>
        <v>#REF!</v>
      </c>
      <c r="D17" s="245">
        <f>'2009'!D137</f>
        <v>370</v>
      </c>
      <c r="E17" s="245" t="e">
        <f>#REF!</f>
        <v>#REF!</v>
      </c>
    </row>
    <row r="18" spans="1:5" ht="12.75">
      <c r="A18" s="250" t="s">
        <v>498</v>
      </c>
      <c r="B18" s="249">
        <f>'2009'!C148</f>
        <v>428</v>
      </c>
      <c r="C18" s="245" t="e">
        <f>#REF!</f>
        <v>#REF!</v>
      </c>
      <c r="D18" s="245">
        <f>'2009'!D148</f>
        <v>645</v>
      </c>
      <c r="E18" s="245" t="e">
        <f>#REF!</f>
        <v>#REF!</v>
      </c>
    </row>
    <row r="19" spans="1:5" ht="12.75">
      <c r="A19" s="250" t="s">
        <v>975</v>
      </c>
      <c r="B19" s="249">
        <f>'2009'!C155</f>
        <v>122</v>
      </c>
      <c r="C19" s="245" t="e">
        <f>#REF!</f>
        <v>#REF!</v>
      </c>
      <c r="D19" s="245">
        <f>'2009'!D155</f>
        <v>195</v>
      </c>
      <c r="E19" s="245" t="e">
        <f>#REF!</f>
        <v>#REF!</v>
      </c>
    </row>
    <row r="20" spans="1:5" ht="12.75">
      <c r="A20" s="59" t="s">
        <v>531</v>
      </c>
      <c r="B20" s="245">
        <f>'2009'!C169</f>
        <v>128</v>
      </c>
      <c r="C20" s="245" t="e">
        <f>#REF!</f>
        <v>#REF!</v>
      </c>
      <c r="D20" s="245">
        <f>'2009'!D169</f>
        <v>704</v>
      </c>
      <c r="E20" s="245" t="e">
        <f>#REF!</f>
        <v>#REF!</v>
      </c>
    </row>
    <row r="21" spans="1:5" ht="12.75">
      <c r="A21" s="161" t="s">
        <v>185</v>
      </c>
      <c r="B21" s="246">
        <f>SUM(B13:B20)</f>
        <v>2331</v>
      </c>
      <c r="C21" s="246" t="e">
        <f>SUM(C13:C20)</f>
        <v>#REF!</v>
      </c>
      <c r="D21" s="246">
        <f>SUM(D13:D20)</f>
        <v>14858</v>
      </c>
      <c r="E21" s="246" t="e">
        <f>SUM(E13:E20)</f>
        <v>#REF!</v>
      </c>
    </row>
    <row r="23" spans="2:5" ht="12.75">
      <c r="B23" s="243">
        <v>2009</v>
      </c>
      <c r="C23" s="243">
        <v>2010</v>
      </c>
      <c r="D23" s="243">
        <v>2009</v>
      </c>
      <c r="E23" s="244">
        <v>2010</v>
      </c>
    </row>
    <row r="24" spans="1:5" ht="15">
      <c r="A24" s="247" t="s">
        <v>551</v>
      </c>
      <c r="B24" s="246">
        <f>'2009'!C188</f>
        <v>441</v>
      </c>
      <c r="C24" s="246" t="e">
        <f>#REF!</f>
        <v>#REF!</v>
      </c>
      <c r="D24" s="246">
        <f>'2009'!D188</f>
        <v>522</v>
      </c>
      <c r="E24" s="246" t="e">
        <f>#REF!</f>
        <v>#REF!</v>
      </c>
    </row>
    <row r="27" spans="1:5" ht="15">
      <c r="A27" s="247" t="s">
        <v>595</v>
      </c>
      <c r="B27" s="161"/>
      <c r="C27" s="161"/>
      <c r="D27" s="161">
        <v>3213</v>
      </c>
      <c r="E27" s="161">
        <v>2754</v>
      </c>
    </row>
    <row r="30" ht="15">
      <c r="A30" s="247" t="s">
        <v>998</v>
      </c>
    </row>
    <row r="31" spans="1:5" ht="15">
      <c r="A31" s="67"/>
      <c r="B31" s="243">
        <v>2009</v>
      </c>
      <c r="C31" s="243">
        <v>2010</v>
      </c>
      <c r="D31" s="243">
        <v>2009</v>
      </c>
      <c r="E31" s="244">
        <v>2010</v>
      </c>
    </row>
    <row r="32" spans="1:5" ht="12.75">
      <c r="A32" s="248" t="s">
        <v>613</v>
      </c>
      <c r="B32" s="251">
        <f>'2009'!C210</f>
        <v>14</v>
      </c>
      <c r="C32" s="245" t="e">
        <f>#REF!</f>
        <v>#REF!</v>
      </c>
      <c r="D32" s="245">
        <f>'2009'!D210</f>
        <v>474</v>
      </c>
      <c r="E32" s="245" t="e">
        <f>#REF!</f>
        <v>#REF!</v>
      </c>
    </row>
    <row r="33" spans="1:5" ht="12.75">
      <c r="A33" s="250" t="s">
        <v>636</v>
      </c>
      <c r="B33" s="252">
        <f>'2009'!C214</f>
        <v>8</v>
      </c>
      <c r="C33" s="245" t="e">
        <f>#REF!</f>
        <v>#REF!</v>
      </c>
      <c r="D33" s="245">
        <f>'2009'!D214</f>
        <v>12</v>
      </c>
      <c r="E33" s="245" t="e">
        <f>#REF!</f>
        <v>#REF!</v>
      </c>
    </row>
    <row r="34" spans="1:5" ht="12.75">
      <c r="A34" s="250" t="s">
        <v>640</v>
      </c>
      <c r="B34" s="249">
        <f>'2009'!C221</f>
        <v>47</v>
      </c>
      <c r="C34" s="245" t="e">
        <f>#REF!</f>
        <v>#REF!</v>
      </c>
      <c r="D34" s="245">
        <f>'2009'!D221</f>
        <v>66</v>
      </c>
      <c r="E34" s="245" t="e">
        <f>#REF!</f>
        <v>#REF!</v>
      </c>
    </row>
    <row r="35" spans="1:5" ht="12.75">
      <c r="A35" s="250" t="s">
        <v>1031</v>
      </c>
      <c r="B35" s="250">
        <v>0</v>
      </c>
      <c r="C35" s="245" t="e">
        <f>#REF!</f>
        <v>#REF!</v>
      </c>
      <c r="D35">
        <v>0</v>
      </c>
      <c r="E35" s="245" t="e">
        <f>#REF!</f>
        <v>#REF!</v>
      </c>
    </row>
    <row r="36" spans="1:5" ht="12.75">
      <c r="A36" s="161" t="s">
        <v>185</v>
      </c>
      <c r="B36" s="246">
        <f>SUM(B32:B35)</f>
        <v>69</v>
      </c>
      <c r="C36" s="246" t="e">
        <f>SUM(C32:C35)</f>
        <v>#REF!</v>
      </c>
      <c r="D36" s="246">
        <f>SUM(D32:D35)</f>
        <v>552</v>
      </c>
      <c r="E36" s="246" t="e">
        <f>SUM(E32:E35)</f>
        <v>#REF!</v>
      </c>
    </row>
    <row r="38" spans="2:5" ht="12.75">
      <c r="B38" s="243">
        <v>2009</v>
      </c>
      <c r="C38" s="243">
        <v>2010</v>
      </c>
      <c r="D38" s="243">
        <v>2009</v>
      </c>
      <c r="E38" s="244">
        <v>2010</v>
      </c>
    </row>
    <row r="39" spans="1:5" ht="15">
      <c r="A39" s="247" t="s">
        <v>803</v>
      </c>
      <c r="B39" s="246">
        <f>'2009'!C227+'2009'!C239</f>
        <v>535</v>
      </c>
      <c r="C39" s="246" t="e">
        <f>#REF!+#REF!</f>
        <v>#REF!</v>
      </c>
      <c r="D39" s="161">
        <v>26438</v>
      </c>
      <c r="E39" s="246" t="e">
        <f>#REF!</f>
        <v>#REF!</v>
      </c>
    </row>
    <row r="40" spans="1:5" ht="12.75">
      <c r="A40" s="59" t="s">
        <v>804</v>
      </c>
      <c r="B40" s="161"/>
      <c r="C40" s="161"/>
      <c r="D40" s="253">
        <v>18948</v>
      </c>
      <c r="E40" s="253">
        <v>11928</v>
      </c>
    </row>
    <row r="43" spans="1:5" ht="15.75">
      <c r="A43" s="254" t="s">
        <v>1064</v>
      </c>
      <c r="B43" s="255">
        <f>SUM(B9,B21,B24,B36,B39)</f>
        <v>3776</v>
      </c>
      <c r="C43" s="255" t="e">
        <f>SUM(C9,C21,C24,C36,C39)</f>
        <v>#REF!</v>
      </c>
      <c r="D43" s="255">
        <f>SUM(D9,D21,D24,D27,D36,D39)</f>
        <v>66768</v>
      </c>
      <c r="E43" s="255" t="e">
        <f>SUM(E9,E21,E24,E27,E36,E39)</f>
        <v>#REF!</v>
      </c>
    </row>
    <row r="44" spans="1:7" ht="15.75">
      <c r="A44" s="272" t="s">
        <v>166</v>
      </c>
      <c r="B44" s="255"/>
      <c r="C44" s="255"/>
      <c r="D44" s="255"/>
      <c r="E44" s="255"/>
      <c r="F44" s="272">
        <v>35085</v>
      </c>
      <c r="G44" s="273"/>
    </row>
    <row r="45" spans="1:5" ht="15.75">
      <c r="A45" s="254"/>
      <c r="B45" s="255"/>
      <c r="C45" s="255"/>
      <c r="D45" s="255"/>
      <c r="E45" s="255"/>
    </row>
    <row r="46" ht="15.75">
      <c r="A46" s="254" t="s">
        <v>1065</v>
      </c>
    </row>
    <row r="47" ht="12.75">
      <c r="A47" t="s">
        <v>1066</v>
      </c>
    </row>
    <row r="48" ht="12.75">
      <c r="A48" t="s">
        <v>1067</v>
      </c>
    </row>
    <row r="49" ht="12.75">
      <c r="A49" t="s">
        <v>1069</v>
      </c>
    </row>
    <row r="50" ht="12.75">
      <c r="A50" t="s">
        <v>1070</v>
      </c>
    </row>
    <row r="51" ht="12.75">
      <c r="A51" t="s">
        <v>1085</v>
      </c>
    </row>
    <row r="52" ht="12.75">
      <c r="A52" t="s">
        <v>1086</v>
      </c>
    </row>
    <row r="54" ht="12.75">
      <c r="A54" t="s">
        <v>1133</v>
      </c>
    </row>
    <row r="55" ht="12.75">
      <c r="A55" t="s">
        <v>1134</v>
      </c>
    </row>
    <row r="56" ht="12.75">
      <c r="A56" t="s">
        <v>1135</v>
      </c>
    </row>
    <row r="57" ht="12.75">
      <c r="A57" t="s">
        <v>1136</v>
      </c>
    </row>
    <row r="59" ht="12.75">
      <c r="A59" t="s">
        <v>1137</v>
      </c>
    </row>
    <row r="61" ht="12.75">
      <c r="A61" t="s">
        <v>36</v>
      </c>
    </row>
    <row r="62" ht="12.75">
      <c r="A62" t="s">
        <v>37</v>
      </c>
    </row>
    <row r="64" ht="12.75">
      <c r="A64" t="s">
        <v>38</v>
      </c>
    </row>
    <row r="65" ht="12.75">
      <c r="A65" t="s">
        <v>39</v>
      </c>
    </row>
    <row r="66" ht="12.75">
      <c r="A66" t="s">
        <v>42</v>
      </c>
    </row>
    <row r="68" ht="12.75">
      <c r="A68" t="s">
        <v>43</v>
      </c>
    </row>
    <row r="69" ht="12.75">
      <c r="A69" t="s">
        <v>44</v>
      </c>
    </row>
    <row r="71" ht="12.75">
      <c r="A71" t="s">
        <v>45</v>
      </c>
    </row>
    <row r="72" spans="1:3" ht="12.75">
      <c r="A72" s="256" t="s">
        <v>46</v>
      </c>
      <c r="B72" s="257" t="s">
        <v>47</v>
      </c>
      <c r="C72" s="257" t="s">
        <v>48</v>
      </c>
    </row>
    <row r="73" spans="1:3" ht="12.75">
      <c r="A73" s="258" t="s">
        <v>49</v>
      </c>
      <c r="B73" s="259" t="s">
        <v>50</v>
      </c>
      <c r="C73" s="259" t="s">
        <v>51</v>
      </c>
    </row>
    <row r="75" ht="12.75">
      <c r="A75" t="s">
        <v>52</v>
      </c>
    </row>
  </sheetData>
  <sheetProtection selectLockedCells="1" selectUnlockedCells="1"/>
  <mergeCells count="2">
    <mergeCell ref="B1:C1"/>
    <mergeCell ref="D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O81" sqref="O8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K265" sqref="K265"/>
    </sheetView>
  </sheetViews>
  <sheetFormatPr defaultColWidth="9.140625" defaultRowHeight="12.75"/>
  <cols>
    <col min="1" max="1" width="43.140625" style="0" customWidth="1"/>
    <col min="2" max="2" width="21.57421875" style="0" customWidth="1"/>
    <col min="3" max="3" width="10.140625" style="0" customWidth="1"/>
    <col min="4" max="4" width="9.7109375" style="0" customWidth="1"/>
    <col min="5" max="5" width="15.57421875" style="0" customWidth="1"/>
    <col min="6" max="6" width="11.8515625" style="0" customWidth="1"/>
    <col min="7" max="7" width="11.421875" style="0" customWidth="1"/>
  </cols>
  <sheetData>
    <row r="1" spans="1:12" ht="15.75">
      <c r="A1" s="473" t="s">
        <v>195</v>
      </c>
      <c r="B1" s="473"/>
      <c r="C1" s="473"/>
      <c r="D1" s="473"/>
      <c r="E1" s="473"/>
      <c r="F1" s="473"/>
      <c r="G1" s="473"/>
      <c r="H1" s="118"/>
      <c r="I1" s="118"/>
      <c r="J1" s="118"/>
      <c r="K1" s="118"/>
      <c r="L1" s="118"/>
    </row>
    <row r="2" spans="3:7" ht="12.75">
      <c r="C2" s="1"/>
      <c r="D2" s="1"/>
      <c r="G2" s="1"/>
    </row>
    <row r="3" spans="1:7" ht="18">
      <c r="A3" s="474" t="s">
        <v>118</v>
      </c>
      <c r="B3" s="474"/>
      <c r="C3" s="474"/>
      <c r="D3" s="474"/>
      <c r="E3" s="3"/>
      <c r="F3" s="3"/>
      <c r="G3" s="4"/>
    </row>
    <row r="4" spans="3:7" ht="12.75">
      <c r="C4" s="1"/>
      <c r="D4" s="1"/>
      <c r="G4" s="1"/>
    </row>
    <row r="5" spans="1:7" ht="12.75">
      <c r="A5" s="5" t="s">
        <v>119</v>
      </c>
      <c r="B5" s="5"/>
      <c r="C5" s="6"/>
      <c r="D5" s="6"/>
      <c r="E5" s="5"/>
      <c r="F5" s="5"/>
      <c r="G5" s="6"/>
    </row>
    <row r="6" spans="1:14" ht="38.25">
      <c r="A6" s="119" t="s">
        <v>683</v>
      </c>
      <c r="B6" s="119" t="s">
        <v>121</v>
      </c>
      <c r="C6" s="120" t="s">
        <v>684</v>
      </c>
      <c r="D6" s="121" t="s">
        <v>685</v>
      </c>
      <c r="E6" s="122" t="s">
        <v>124</v>
      </c>
      <c r="F6" s="122" t="s">
        <v>125</v>
      </c>
      <c r="G6" s="121" t="s">
        <v>126</v>
      </c>
      <c r="H6" s="260" t="s">
        <v>191</v>
      </c>
      <c r="I6" s="260" t="s">
        <v>453</v>
      </c>
      <c r="J6" s="260" t="s">
        <v>454</v>
      </c>
      <c r="K6" s="260" t="s">
        <v>455</v>
      </c>
      <c r="L6" s="260" t="s">
        <v>456</v>
      </c>
      <c r="M6" s="260" t="s">
        <v>457</v>
      </c>
      <c r="N6" s="260" t="s">
        <v>458</v>
      </c>
    </row>
    <row r="7" spans="1:9" ht="132">
      <c r="A7" s="123" t="s">
        <v>484</v>
      </c>
      <c r="B7" s="124" t="s">
        <v>452</v>
      </c>
      <c r="C7" s="125">
        <v>72</v>
      </c>
      <c r="D7" s="125">
        <v>909</v>
      </c>
      <c r="E7" s="123" t="s">
        <v>686</v>
      </c>
      <c r="F7" s="123" t="s">
        <v>687</v>
      </c>
      <c r="G7" s="126">
        <v>3636</v>
      </c>
      <c r="H7">
        <v>1</v>
      </c>
      <c r="I7">
        <v>1</v>
      </c>
    </row>
    <row r="8" spans="1:9" ht="25.5">
      <c r="A8" s="123" t="s">
        <v>53</v>
      </c>
      <c r="B8" s="124" t="s">
        <v>688</v>
      </c>
      <c r="C8" s="125">
        <v>4</v>
      </c>
      <c r="D8" s="125">
        <v>18</v>
      </c>
      <c r="E8" s="123" t="s">
        <v>240</v>
      </c>
      <c r="F8" s="123" t="s">
        <v>240</v>
      </c>
      <c r="G8" s="126">
        <v>72</v>
      </c>
      <c r="H8">
        <v>1</v>
      </c>
      <c r="I8">
        <v>1</v>
      </c>
    </row>
    <row r="9" spans="1:12" ht="114.75">
      <c r="A9" s="123" t="s">
        <v>54</v>
      </c>
      <c r="B9" s="124" t="s">
        <v>689</v>
      </c>
      <c r="C9" s="125">
        <v>42</v>
      </c>
      <c r="D9" s="125">
        <v>659</v>
      </c>
      <c r="E9" s="123" t="s">
        <v>690</v>
      </c>
      <c r="F9" s="123" t="s">
        <v>130</v>
      </c>
      <c r="G9" s="126">
        <v>2306</v>
      </c>
      <c r="I9">
        <v>1</v>
      </c>
      <c r="L9">
        <v>1</v>
      </c>
    </row>
    <row r="10" spans="1:12" ht="96">
      <c r="A10" s="123" t="s">
        <v>55</v>
      </c>
      <c r="B10" s="124" t="s">
        <v>691</v>
      </c>
      <c r="C10" s="125">
        <v>24</v>
      </c>
      <c r="D10" s="125">
        <v>340</v>
      </c>
      <c r="E10" s="123" t="s">
        <v>148</v>
      </c>
      <c r="F10" s="123" t="s">
        <v>130</v>
      </c>
      <c r="G10" s="126">
        <v>680</v>
      </c>
      <c r="I10">
        <v>1</v>
      </c>
      <c r="L10">
        <v>1</v>
      </c>
    </row>
    <row r="11" spans="1:11" ht="51">
      <c r="A11" s="123" t="s">
        <v>59</v>
      </c>
      <c r="B11" s="11" t="s">
        <v>692</v>
      </c>
      <c r="C11" s="13">
        <v>36</v>
      </c>
      <c r="D11" s="13">
        <v>168</v>
      </c>
      <c r="E11" s="11" t="s">
        <v>487</v>
      </c>
      <c r="F11" s="11" t="s">
        <v>130</v>
      </c>
      <c r="G11" s="14">
        <v>1008</v>
      </c>
      <c r="I11">
        <v>1</v>
      </c>
      <c r="K11">
        <v>1</v>
      </c>
    </row>
    <row r="12" spans="1:10" ht="102">
      <c r="A12" s="123" t="s">
        <v>60</v>
      </c>
      <c r="B12" s="123" t="s">
        <v>693</v>
      </c>
      <c r="C12" s="125">
        <v>5</v>
      </c>
      <c r="D12" s="125">
        <v>62</v>
      </c>
      <c r="E12" s="123" t="s">
        <v>805</v>
      </c>
      <c r="F12" s="123" t="s">
        <v>130</v>
      </c>
      <c r="G12" s="126">
        <v>311</v>
      </c>
      <c r="I12">
        <v>1</v>
      </c>
      <c r="J12">
        <v>1</v>
      </c>
    </row>
    <row r="13" spans="1:12" ht="24">
      <c r="A13" s="127" t="s">
        <v>806</v>
      </c>
      <c r="B13" s="128" t="s">
        <v>160</v>
      </c>
      <c r="C13" s="129">
        <v>39</v>
      </c>
      <c r="D13" s="129">
        <v>8422</v>
      </c>
      <c r="E13" s="130" t="s">
        <v>161</v>
      </c>
      <c r="F13" s="131" t="s">
        <v>161</v>
      </c>
      <c r="G13" s="132">
        <v>8422</v>
      </c>
      <c r="L13">
        <v>1</v>
      </c>
    </row>
    <row r="14" spans="1:12" ht="36">
      <c r="A14" s="133" t="s">
        <v>807</v>
      </c>
      <c r="B14" s="124" t="s">
        <v>163</v>
      </c>
      <c r="C14" s="134">
        <v>35</v>
      </c>
      <c r="D14" s="134">
        <v>958</v>
      </c>
      <c r="E14" s="135" t="s">
        <v>176</v>
      </c>
      <c r="F14" s="131" t="s">
        <v>161</v>
      </c>
      <c r="G14" s="136">
        <v>958</v>
      </c>
      <c r="I14">
        <v>1</v>
      </c>
      <c r="L14">
        <v>1</v>
      </c>
    </row>
    <row r="15" spans="1:9" ht="12.75" customHeight="1">
      <c r="A15" s="485" t="s">
        <v>808</v>
      </c>
      <c r="B15" s="124" t="s">
        <v>168</v>
      </c>
      <c r="C15" s="137">
        <v>2</v>
      </c>
      <c r="D15" s="137">
        <v>80</v>
      </c>
      <c r="E15" s="131" t="s">
        <v>161</v>
      </c>
      <c r="F15" s="131" t="s">
        <v>161</v>
      </c>
      <c r="G15" s="138">
        <v>80</v>
      </c>
      <c r="I15">
        <v>1</v>
      </c>
    </row>
    <row r="16" spans="1:12" ht="25.5">
      <c r="A16" s="485"/>
      <c r="B16" s="124" t="s">
        <v>809</v>
      </c>
      <c r="C16" s="137">
        <v>10</v>
      </c>
      <c r="D16" s="137">
        <v>12208</v>
      </c>
      <c r="E16" s="131" t="s">
        <v>164</v>
      </c>
      <c r="F16" s="131" t="s">
        <v>161</v>
      </c>
      <c r="G16" s="138">
        <v>12208</v>
      </c>
      <c r="L16">
        <v>1</v>
      </c>
    </row>
    <row r="17" spans="1:12" ht="12.75">
      <c r="A17" s="139" t="s">
        <v>810</v>
      </c>
      <c r="B17" s="124"/>
      <c r="C17" s="137">
        <v>25</v>
      </c>
      <c r="D17" s="137">
        <v>6860</v>
      </c>
      <c r="E17" s="131" t="s">
        <v>161</v>
      </c>
      <c r="F17" s="131" t="s">
        <v>161</v>
      </c>
      <c r="G17" s="140">
        <v>6860</v>
      </c>
      <c r="L17">
        <v>1</v>
      </c>
    </row>
    <row r="18" spans="1:12" ht="24">
      <c r="A18" s="139" t="s">
        <v>181</v>
      </c>
      <c r="B18" s="141" t="s">
        <v>811</v>
      </c>
      <c r="C18" s="137">
        <v>22</v>
      </c>
      <c r="D18" s="142">
        <v>267</v>
      </c>
      <c r="E18" s="131"/>
      <c r="F18" s="131" t="s">
        <v>161</v>
      </c>
      <c r="G18" s="143">
        <v>267</v>
      </c>
      <c r="L18">
        <v>1</v>
      </c>
    </row>
    <row r="19" spans="1:12" ht="12.75">
      <c r="A19" s="87" t="s">
        <v>812</v>
      </c>
      <c r="B19" s="87"/>
      <c r="C19" s="87">
        <v>7</v>
      </c>
      <c r="D19" s="86">
        <v>2268</v>
      </c>
      <c r="E19" s="87" t="s">
        <v>176</v>
      </c>
      <c r="F19" s="131" t="s">
        <v>161</v>
      </c>
      <c r="G19" s="144">
        <v>2268</v>
      </c>
      <c r="I19">
        <v>1</v>
      </c>
      <c r="L19">
        <v>1</v>
      </c>
    </row>
    <row r="20" spans="1:12" ht="38.25">
      <c r="A20" s="145" t="s">
        <v>813</v>
      </c>
      <c r="B20" s="145"/>
      <c r="C20" s="137">
        <v>8</v>
      </c>
      <c r="D20" s="137">
        <v>7212</v>
      </c>
      <c r="E20" s="131" t="s">
        <v>814</v>
      </c>
      <c r="F20" s="131" t="s">
        <v>161</v>
      </c>
      <c r="G20" s="140">
        <v>1712</v>
      </c>
      <c r="L20">
        <v>1</v>
      </c>
    </row>
    <row r="21" spans="1:9" ht="38.25">
      <c r="A21" s="123" t="s">
        <v>712</v>
      </c>
      <c r="B21" s="11" t="s">
        <v>153</v>
      </c>
      <c r="C21" s="13">
        <v>5</v>
      </c>
      <c r="D21" s="13">
        <v>600</v>
      </c>
      <c r="E21" s="11" t="s">
        <v>154</v>
      </c>
      <c r="F21" s="11" t="s">
        <v>155</v>
      </c>
      <c r="G21" s="14">
        <v>600</v>
      </c>
      <c r="I21">
        <v>1</v>
      </c>
    </row>
    <row r="22" spans="1:8" ht="25.5">
      <c r="A22" s="85" t="s">
        <v>56</v>
      </c>
      <c r="B22" s="146"/>
      <c r="C22" s="86">
        <v>4</v>
      </c>
      <c r="D22" s="86">
        <v>237</v>
      </c>
      <c r="E22" s="146"/>
      <c r="F22" s="87" t="s">
        <v>157</v>
      </c>
      <c r="G22" s="147">
        <v>237</v>
      </c>
      <c r="H22">
        <v>1</v>
      </c>
    </row>
    <row r="23" spans="1:8" ht="24.75" customHeight="1">
      <c r="A23" s="148" t="s">
        <v>57</v>
      </c>
      <c r="B23" s="145"/>
      <c r="C23" s="137">
        <v>5</v>
      </c>
      <c r="D23" s="137">
        <v>191</v>
      </c>
      <c r="E23" s="145"/>
      <c r="F23" s="131" t="s">
        <v>157</v>
      </c>
      <c r="G23" s="149">
        <v>191</v>
      </c>
      <c r="H23">
        <v>1</v>
      </c>
    </row>
    <row r="24" spans="1:11" ht="24.75" customHeight="1">
      <c r="A24" s="148" t="s">
        <v>58</v>
      </c>
      <c r="B24" s="145" t="s">
        <v>815</v>
      </c>
      <c r="C24" s="137">
        <v>2</v>
      </c>
      <c r="D24" s="137">
        <f>21+34</f>
        <v>55</v>
      </c>
      <c r="E24" s="145" t="s">
        <v>816</v>
      </c>
      <c r="F24" s="131" t="s">
        <v>130</v>
      </c>
      <c r="G24" s="149">
        <v>55</v>
      </c>
      <c r="K24">
        <v>1</v>
      </c>
    </row>
    <row r="25" spans="1:11" ht="24.75" customHeight="1">
      <c r="A25" s="148" t="s">
        <v>58</v>
      </c>
      <c r="B25" s="145" t="s">
        <v>817</v>
      </c>
      <c r="C25" s="137">
        <v>3</v>
      </c>
      <c r="D25" s="137">
        <f>21+24+20</f>
        <v>65</v>
      </c>
      <c r="E25" s="145" t="s">
        <v>818</v>
      </c>
      <c r="F25" s="131" t="s">
        <v>130</v>
      </c>
      <c r="G25" s="149">
        <v>65</v>
      </c>
      <c r="K25">
        <v>1</v>
      </c>
    </row>
    <row r="26" spans="1:11" ht="24.75" customHeight="1">
      <c r="A26" s="148" t="s">
        <v>58</v>
      </c>
      <c r="B26" s="145" t="s">
        <v>819</v>
      </c>
      <c r="C26" s="137">
        <v>1</v>
      </c>
      <c r="D26" s="137">
        <v>10</v>
      </c>
      <c r="E26" s="145" t="s">
        <v>820</v>
      </c>
      <c r="F26" s="131" t="s">
        <v>617</v>
      </c>
      <c r="G26" s="149">
        <v>10</v>
      </c>
      <c r="K26">
        <v>1</v>
      </c>
    </row>
    <row r="27" spans="1:11" ht="24.75" customHeight="1">
      <c r="A27" s="148" t="s">
        <v>58</v>
      </c>
      <c r="B27" s="145" t="s">
        <v>817</v>
      </c>
      <c r="C27" s="137">
        <v>3</v>
      </c>
      <c r="D27" s="137">
        <f>30+22+23</f>
        <v>75</v>
      </c>
      <c r="E27" s="145" t="s">
        <v>821</v>
      </c>
      <c r="F27" s="131" t="s">
        <v>617</v>
      </c>
      <c r="G27" s="149">
        <v>75</v>
      </c>
      <c r="K27">
        <v>1</v>
      </c>
    </row>
    <row r="28" spans="1:14" ht="15.75">
      <c r="A28" s="150"/>
      <c r="B28" s="90" t="s">
        <v>185</v>
      </c>
      <c r="C28" s="151">
        <f>SUM(C7:C27)</f>
        <v>354</v>
      </c>
      <c r="D28" s="152">
        <f>SUM(D7:D27)</f>
        <v>41664</v>
      </c>
      <c r="E28" s="150"/>
      <c r="F28" s="150"/>
      <c r="G28" s="153">
        <f aca="true" t="shared" si="0" ref="G28:N28">SUM(G7:G27)</f>
        <v>42021</v>
      </c>
      <c r="H28" s="161">
        <f t="shared" si="0"/>
        <v>4</v>
      </c>
      <c r="I28" s="161">
        <f t="shared" si="0"/>
        <v>10</v>
      </c>
      <c r="J28" s="161">
        <f t="shared" si="0"/>
        <v>1</v>
      </c>
      <c r="K28" s="161">
        <f t="shared" si="0"/>
        <v>5</v>
      </c>
      <c r="L28" s="161">
        <f t="shared" si="0"/>
        <v>9</v>
      </c>
      <c r="M28" s="161">
        <f t="shared" si="0"/>
        <v>0</v>
      </c>
      <c r="N28" s="161">
        <f t="shared" si="0"/>
        <v>0</v>
      </c>
    </row>
    <row r="29" spans="1:7" ht="12.75">
      <c r="A29" s="154" t="s">
        <v>822</v>
      </c>
      <c r="B29" s="104"/>
      <c r="C29" s="155"/>
      <c r="D29" s="155"/>
      <c r="E29" s="156"/>
      <c r="F29" s="156"/>
      <c r="G29" s="155"/>
    </row>
    <row r="30" spans="1:7" ht="12.75">
      <c r="A30" s="156"/>
      <c r="B30" s="104"/>
      <c r="C30" s="155"/>
      <c r="D30" s="155"/>
      <c r="E30" s="156"/>
      <c r="F30" s="156"/>
      <c r="G30" s="155"/>
    </row>
    <row r="31" spans="2:7" s="156" customFormat="1" ht="12.75">
      <c r="B31" s="104"/>
      <c r="C31" s="155"/>
      <c r="D31" s="155"/>
      <c r="G31" s="155"/>
    </row>
    <row r="32" spans="1:7" s="156" customFormat="1" ht="15">
      <c r="A32" s="32" t="s">
        <v>186</v>
      </c>
      <c r="B32" s="33"/>
      <c r="C32" s="34"/>
      <c r="D32" s="34"/>
      <c r="E32" s="33"/>
      <c r="F32" s="33"/>
      <c r="G32" s="34"/>
    </row>
    <row r="33" spans="1:9" s="156" customFormat="1" ht="63.75">
      <c r="A33" s="11" t="s">
        <v>61</v>
      </c>
      <c r="B33" s="11" t="s">
        <v>823</v>
      </c>
      <c r="C33" s="157">
        <v>5</v>
      </c>
      <c r="D33" s="157">
        <v>158</v>
      </c>
      <c r="E33" s="158" t="s">
        <v>824</v>
      </c>
      <c r="F33" s="158" t="s">
        <v>130</v>
      </c>
      <c r="G33" s="159">
        <v>793</v>
      </c>
      <c r="H33" s="156">
        <v>1</v>
      </c>
      <c r="I33" s="156">
        <v>1</v>
      </c>
    </row>
    <row r="34" spans="1:9" s="156" customFormat="1" ht="114.75">
      <c r="A34" s="123" t="s">
        <v>62</v>
      </c>
      <c r="B34" s="160" t="s">
        <v>825</v>
      </c>
      <c r="C34" s="125">
        <v>19</v>
      </c>
      <c r="D34" s="125">
        <v>162</v>
      </c>
      <c r="E34" s="123" t="s">
        <v>826</v>
      </c>
      <c r="F34" s="123" t="s">
        <v>130</v>
      </c>
      <c r="G34" s="126">
        <v>1138</v>
      </c>
      <c r="H34" s="156">
        <v>1</v>
      </c>
      <c r="I34" s="156">
        <v>1</v>
      </c>
    </row>
    <row r="35" spans="1:9" ht="102">
      <c r="A35" s="123" t="s">
        <v>63</v>
      </c>
      <c r="B35" s="124" t="s">
        <v>827</v>
      </c>
      <c r="C35" s="125">
        <v>6</v>
      </c>
      <c r="D35" s="125">
        <v>167</v>
      </c>
      <c r="E35" s="123" t="s">
        <v>828</v>
      </c>
      <c r="F35" s="123" t="s">
        <v>130</v>
      </c>
      <c r="G35" s="126">
        <v>1005</v>
      </c>
      <c r="H35" s="261">
        <v>1</v>
      </c>
      <c r="I35">
        <v>1</v>
      </c>
    </row>
    <row r="36" spans="1:10" ht="153">
      <c r="A36" s="123" t="s">
        <v>65</v>
      </c>
      <c r="B36" s="124" t="s">
        <v>829</v>
      </c>
      <c r="C36" s="125">
        <v>4</v>
      </c>
      <c r="D36" s="125">
        <v>140</v>
      </c>
      <c r="E36" s="123" t="s">
        <v>830</v>
      </c>
      <c r="F36" s="123" t="s">
        <v>130</v>
      </c>
      <c r="G36" s="126">
        <v>560</v>
      </c>
      <c r="I36">
        <v>1</v>
      </c>
      <c r="J36">
        <v>1</v>
      </c>
    </row>
    <row r="37" spans="1:10" ht="140.25">
      <c r="A37" s="123" t="s">
        <v>66</v>
      </c>
      <c r="B37" s="124" t="s">
        <v>831</v>
      </c>
      <c r="C37" s="125">
        <v>3</v>
      </c>
      <c r="D37" s="125">
        <v>74</v>
      </c>
      <c r="E37" s="123" t="s">
        <v>832</v>
      </c>
      <c r="F37" s="123" t="s">
        <v>130</v>
      </c>
      <c r="G37" s="126">
        <v>223</v>
      </c>
      <c r="H37">
        <v>1</v>
      </c>
      <c r="I37">
        <v>1</v>
      </c>
      <c r="J37">
        <v>1</v>
      </c>
    </row>
    <row r="38" spans="1:9" ht="102">
      <c r="A38" s="162" t="s">
        <v>67</v>
      </c>
      <c r="B38" s="162" t="s">
        <v>833</v>
      </c>
      <c r="C38" s="163">
        <v>7</v>
      </c>
      <c r="D38" s="163">
        <v>57</v>
      </c>
      <c r="E38" s="162" t="s">
        <v>215</v>
      </c>
      <c r="F38" s="162" t="s">
        <v>130</v>
      </c>
      <c r="G38" s="164">
        <v>402</v>
      </c>
      <c r="H38">
        <v>1</v>
      </c>
      <c r="I38">
        <v>1</v>
      </c>
    </row>
    <row r="39" spans="1:14" ht="15.75">
      <c r="A39" s="92"/>
      <c r="B39" s="165" t="s">
        <v>185</v>
      </c>
      <c r="C39" s="91">
        <f>SUM(C33:C38)</f>
        <v>44</v>
      </c>
      <c r="D39" s="166">
        <f>SUM(D33:D38)</f>
        <v>758</v>
      </c>
      <c r="E39" s="92"/>
      <c r="F39" s="92"/>
      <c r="G39" s="167">
        <f aca="true" t="shared" si="1" ref="G39:N39">SUM(G33:G38)</f>
        <v>4121</v>
      </c>
      <c r="H39" s="262">
        <f t="shared" si="1"/>
        <v>5</v>
      </c>
      <c r="I39" s="262">
        <f t="shared" si="1"/>
        <v>6</v>
      </c>
      <c r="J39" s="262">
        <f t="shared" si="1"/>
        <v>2</v>
      </c>
      <c r="K39" s="262">
        <f t="shared" si="1"/>
        <v>0</v>
      </c>
      <c r="L39" s="262">
        <f t="shared" si="1"/>
        <v>0</v>
      </c>
      <c r="M39" s="262">
        <f t="shared" si="1"/>
        <v>0</v>
      </c>
      <c r="N39" s="262">
        <f t="shared" si="1"/>
        <v>0</v>
      </c>
    </row>
    <row r="40" ht="12.75">
      <c r="A40" s="168" t="s">
        <v>834</v>
      </c>
    </row>
    <row r="43" spans="1:7" ht="15" customHeight="1">
      <c r="A43" s="477" t="s">
        <v>68</v>
      </c>
      <c r="B43" s="477"/>
      <c r="C43" s="37"/>
      <c r="D43" s="37"/>
      <c r="E43" s="38"/>
      <c r="F43" s="38"/>
      <c r="G43" s="37"/>
    </row>
    <row r="44" spans="1:11" ht="12.75">
      <c r="A44" s="148" t="s">
        <v>835</v>
      </c>
      <c r="B44" s="148" t="s">
        <v>218</v>
      </c>
      <c r="C44" s="148">
        <v>130</v>
      </c>
      <c r="D44" s="148">
        <v>2600</v>
      </c>
      <c r="E44" s="148" t="s">
        <v>219</v>
      </c>
      <c r="F44" s="148" t="s">
        <v>220</v>
      </c>
      <c r="G44" s="149">
        <v>2600</v>
      </c>
      <c r="K44">
        <v>1</v>
      </c>
    </row>
    <row r="45" spans="1:11" ht="12.75">
      <c r="A45" s="148" t="s">
        <v>836</v>
      </c>
      <c r="B45" s="148" t="s">
        <v>218</v>
      </c>
      <c r="C45" s="148">
        <v>80</v>
      </c>
      <c r="D45" s="148">
        <v>1600</v>
      </c>
      <c r="E45" s="148" t="s">
        <v>222</v>
      </c>
      <c r="F45" s="148" t="s">
        <v>220</v>
      </c>
      <c r="G45" s="149">
        <v>1600</v>
      </c>
      <c r="K45">
        <v>1</v>
      </c>
    </row>
    <row r="46" spans="1:14" ht="15.75">
      <c r="A46" s="169"/>
      <c r="B46" s="90" t="s">
        <v>185</v>
      </c>
      <c r="C46" s="90">
        <f>SUM(C44:C45)</f>
        <v>210</v>
      </c>
      <c r="D46" s="170">
        <f>SUM(D44:D45)</f>
        <v>4200</v>
      </c>
      <c r="E46" s="169"/>
      <c r="F46" s="169"/>
      <c r="G46" s="171">
        <f aca="true" t="shared" si="2" ref="G46:N46">SUM(G44:G45)</f>
        <v>4200</v>
      </c>
      <c r="H46" s="262">
        <f t="shared" si="2"/>
        <v>0</v>
      </c>
      <c r="I46" s="262">
        <f t="shared" si="2"/>
        <v>0</v>
      </c>
      <c r="J46" s="262">
        <f t="shared" si="2"/>
        <v>0</v>
      </c>
      <c r="K46" s="262">
        <f t="shared" si="2"/>
        <v>2</v>
      </c>
      <c r="L46" s="262">
        <f t="shared" si="2"/>
        <v>0</v>
      </c>
      <c r="M46" s="262">
        <f t="shared" si="2"/>
        <v>0</v>
      </c>
      <c r="N46" s="262">
        <f t="shared" si="2"/>
        <v>0</v>
      </c>
    </row>
    <row r="47" ht="12.75">
      <c r="A47" s="168" t="s">
        <v>837</v>
      </c>
    </row>
    <row r="50" spans="1:7" ht="15">
      <c r="A50" s="32" t="s">
        <v>226</v>
      </c>
      <c r="B50" s="42"/>
      <c r="C50" s="43"/>
      <c r="D50" s="43"/>
      <c r="E50" s="42"/>
      <c r="F50" s="42"/>
      <c r="G50" s="43"/>
    </row>
    <row r="51" spans="1:14" ht="38.25">
      <c r="A51" s="131" t="s">
        <v>69</v>
      </c>
      <c r="B51" s="131" t="s">
        <v>838</v>
      </c>
      <c r="C51" s="137">
        <v>20</v>
      </c>
      <c r="D51" s="137">
        <v>120</v>
      </c>
      <c r="E51" s="131"/>
      <c r="F51" s="131" t="s">
        <v>528</v>
      </c>
      <c r="G51" s="140">
        <v>480</v>
      </c>
      <c r="I51">
        <v>1</v>
      </c>
      <c r="N51">
        <v>1</v>
      </c>
    </row>
    <row r="52" spans="1:14" ht="38.25">
      <c r="A52" s="162" t="s">
        <v>70</v>
      </c>
      <c r="B52" s="172" t="s">
        <v>302</v>
      </c>
      <c r="C52" s="125">
        <v>8</v>
      </c>
      <c r="D52" s="125">
        <v>600</v>
      </c>
      <c r="E52" s="123"/>
      <c r="F52" s="123" t="s">
        <v>839</v>
      </c>
      <c r="G52" s="126">
        <v>600</v>
      </c>
      <c r="I52">
        <v>1</v>
      </c>
      <c r="N52">
        <v>1</v>
      </c>
    </row>
    <row r="53" spans="1:9" ht="51">
      <c r="A53" s="131" t="s">
        <v>71</v>
      </c>
      <c r="B53" s="173" t="s">
        <v>840</v>
      </c>
      <c r="C53" s="125">
        <v>7</v>
      </c>
      <c r="D53" s="125">
        <v>1256</v>
      </c>
      <c r="E53" s="123" t="s">
        <v>230</v>
      </c>
      <c r="F53" s="123" t="s">
        <v>130</v>
      </c>
      <c r="G53" s="126">
        <v>1256</v>
      </c>
      <c r="I53">
        <v>1</v>
      </c>
    </row>
    <row r="54" spans="1:9" ht="25.5">
      <c r="A54" s="123" t="s">
        <v>72</v>
      </c>
      <c r="B54" s="123" t="s">
        <v>841</v>
      </c>
      <c r="C54" s="125">
        <v>16</v>
      </c>
      <c r="D54" s="125">
        <v>7</v>
      </c>
      <c r="E54" s="123" t="s">
        <v>233</v>
      </c>
      <c r="F54" s="123" t="s">
        <v>842</v>
      </c>
      <c r="G54" s="126">
        <v>112</v>
      </c>
      <c r="H54">
        <v>1</v>
      </c>
      <c r="I54">
        <v>1</v>
      </c>
    </row>
    <row r="55" spans="1:9" ht="76.5">
      <c r="A55" s="123" t="s">
        <v>73</v>
      </c>
      <c r="B55" s="123" t="s">
        <v>843</v>
      </c>
      <c r="C55" s="125">
        <v>3</v>
      </c>
      <c r="D55" s="125">
        <v>21</v>
      </c>
      <c r="E55" s="123" t="s">
        <v>236</v>
      </c>
      <c r="F55" s="123" t="s">
        <v>842</v>
      </c>
      <c r="G55" s="126">
        <v>63</v>
      </c>
      <c r="H55">
        <v>1</v>
      </c>
      <c r="I55">
        <v>1</v>
      </c>
    </row>
    <row r="56" spans="1:9" ht="63.75">
      <c r="A56" s="123" t="s">
        <v>74</v>
      </c>
      <c r="B56" s="123" t="s">
        <v>844</v>
      </c>
      <c r="C56" s="125">
        <v>3</v>
      </c>
      <c r="D56" s="125">
        <v>16</v>
      </c>
      <c r="E56" s="123" t="s">
        <v>239</v>
      </c>
      <c r="F56" s="123" t="s">
        <v>240</v>
      </c>
      <c r="G56" s="126">
        <v>48</v>
      </c>
      <c r="H56">
        <v>1</v>
      </c>
      <c r="I56">
        <v>1</v>
      </c>
    </row>
    <row r="57" spans="1:9" ht="38.25">
      <c r="A57" s="123" t="s">
        <v>75</v>
      </c>
      <c r="B57" s="123" t="s">
        <v>845</v>
      </c>
      <c r="C57" s="125">
        <v>1</v>
      </c>
      <c r="D57" s="125">
        <v>91</v>
      </c>
      <c r="E57" s="123" t="s">
        <v>243</v>
      </c>
      <c r="F57" s="123" t="s">
        <v>240</v>
      </c>
      <c r="G57" s="126">
        <v>91</v>
      </c>
      <c r="H57">
        <v>1</v>
      </c>
      <c r="I57">
        <v>1</v>
      </c>
    </row>
    <row r="58" spans="1:9" ht="38.25">
      <c r="A58" s="123" t="s">
        <v>76</v>
      </c>
      <c r="B58" s="123" t="s">
        <v>846</v>
      </c>
      <c r="C58" s="125">
        <v>1</v>
      </c>
      <c r="D58" s="125">
        <v>98</v>
      </c>
      <c r="E58" s="123" t="s">
        <v>847</v>
      </c>
      <c r="F58" s="123" t="s">
        <v>240</v>
      </c>
      <c r="G58" s="126">
        <v>98</v>
      </c>
      <c r="H58">
        <v>1</v>
      </c>
      <c r="I58">
        <v>1</v>
      </c>
    </row>
    <row r="59" spans="1:9" ht="38.25">
      <c r="A59" s="123" t="s">
        <v>77</v>
      </c>
      <c r="B59" s="123" t="s">
        <v>848</v>
      </c>
      <c r="C59" s="125">
        <v>1</v>
      </c>
      <c r="D59" s="125">
        <v>72</v>
      </c>
      <c r="E59" s="123" t="s">
        <v>246</v>
      </c>
      <c r="F59" s="123" t="s">
        <v>240</v>
      </c>
      <c r="G59" s="126">
        <v>72</v>
      </c>
      <c r="H59">
        <v>1</v>
      </c>
      <c r="I59">
        <v>1</v>
      </c>
    </row>
    <row r="60" spans="1:11" ht="38.25">
      <c r="A60" s="123" t="s">
        <v>78</v>
      </c>
      <c r="B60" s="123" t="s">
        <v>398</v>
      </c>
      <c r="C60" s="125">
        <v>14</v>
      </c>
      <c r="D60" s="125">
        <v>290</v>
      </c>
      <c r="E60" s="123" t="s">
        <v>399</v>
      </c>
      <c r="F60" s="123" t="s">
        <v>288</v>
      </c>
      <c r="G60" s="126">
        <v>290</v>
      </c>
      <c r="I60">
        <v>1</v>
      </c>
      <c r="K60">
        <v>1</v>
      </c>
    </row>
    <row r="61" spans="1:9" ht="38.25">
      <c r="A61" s="131" t="s">
        <v>79</v>
      </c>
      <c r="B61" s="131" t="s">
        <v>849</v>
      </c>
      <c r="C61" s="137">
        <v>8</v>
      </c>
      <c r="D61" s="137">
        <v>211</v>
      </c>
      <c r="E61" s="131" t="s">
        <v>850</v>
      </c>
      <c r="F61" s="131" t="s">
        <v>161</v>
      </c>
      <c r="G61" s="140">
        <v>211</v>
      </c>
      <c r="H61">
        <v>1</v>
      </c>
      <c r="I61">
        <v>1</v>
      </c>
    </row>
    <row r="62" spans="1:9" ht="38.25">
      <c r="A62" s="131" t="s">
        <v>80</v>
      </c>
      <c r="B62" s="131" t="s">
        <v>250</v>
      </c>
      <c r="C62" s="137">
        <v>13</v>
      </c>
      <c r="D62" s="137">
        <v>1352</v>
      </c>
      <c r="E62" s="131" t="s">
        <v>251</v>
      </c>
      <c r="F62" s="131" t="s">
        <v>161</v>
      </c>
      <c r="G62" s="140">
        <v>1352</v>
      </c>
      <c r="H62">
        <v>1</v>
      </c>
      <c r="I62">
        <v>1</v>
      </c>
    </row>
    <row r="63" spans="1:12" ht="38.25">
      <c r="A63" s="131" t="s">
        <v>81</v>
      </c>
      <c r="B63" s="131" t="s">
        <v>851</v>
      </c>
      <c r="C63" s="137">
        <v>34</v>
      </c>
      <c r="D63" s="137">
        <v>6749</v>
      </c>
      <c r="E63" s="131" t="s">
        <v>251</v>
      </c>
      <c r="F63" s="131" t="s">
        <v>161</v>
      </c>
      <c r="G63" s="140">
        <v>6749</v>
      </c>
      <c r="L63">
        <v>1</v>
      </c>
    </row>
    <row r="64" spans="1:12" ht="25.5">
      <c r="A64" s="131" t="s">
        <v>852</v>
      </c>
      <c r="B64" s="131" t="s">
        <v>853</v>
      </c>
      <c r="C64" s="137">
        <v>12</v>
      </c>
      <c r="D64" s="137">
        <v>10081</v>
      </c>
      <c r="E64" s="131" t="s">
        <v>251</v>
      </c>
      <c r="F64" s="131" t="s">
        <v>161</v>
      </c>
      <c r="G64" s="140">
        <v>10081</v>
      </c>
      <c r="I64">
        <v>1</v>
      </c>
      <c r="L64">
        <v>1</v>
      </c>
    </row>
    <row r="65" spans="1:9" ht="38.25">
      <c r="A65" s="131" t="s">
        <v>71</v>
      </c>
      <c r="B65" s="174"/>
      <c r="C65" s="137">
        <v>1</v>
      </c>
      <c r="D65" s="137">
        <v>57</v>
      </c>
      <c r="E65" s="131" t="s">
        <v>854</v>
      </c>
      <c r="F65" s="131" t="s">
        <v>161</v>
      </c>
      <c r="G65" s="140">
        <v>57</v>
      </c>
      <c r="I65">
        <v>1</v>
      </c>
    </row>
    <row r="66" spans="1:14" ht="15.75">
      <c r="A66" s="92"/>
      <c r="B66" s="165" t="s">
        <v>185</v>
      </c>
      <c r="C66" s="91">
        <f>SUM(C51:C65)</f>
        <v>142</v>
      </c>
      <c r="D66" s="166">
        <f>SUM(D51:D65)</f>
        <v>21021</v>
      </c>
      <c r="E66" s="92"/>
      <c r="F66" s="92"/>
      <c r="G66" s="167">
        <f aca="true" t="shared" si="3" ref="G66:N66">SUM(G51:G65)</f>
        <v>21560</v>
      </c>
      <c r="H66" s="262">
        <f t="shared" si="3"/>
        <v>8</v>
      </c>
      <c r="I66" s="262">
        <f t="shared" si="3"/>
        <v>14</v>
      </c>
      <c r="J66" s="262">
        <f t="shared" si="3"/>
        <v>0</v>
      </c>
      <c r="K66" s="262">
        <f t="shared" si="3"/>
        <v>1</v>
      </c>
      <c r="L66" s="262">
        <f t="shared" si="3"/>
        <v>2</v>
      </c>
      <c r="M66" s="262">
        <f t="shared" si="3"/>
        <v>0</v>
      </c>
      <c r="N66" s="262">
        <f t="shared" si="3"/>
        <v>2</v>
      </c>
    </row>
    <row r="67" ht="15.75">
      <c r="A67" s="175" t="s">
        <v>855</v>
      </c>
    </row>
    <row r="70" spans="1:7" ht="15" customHeight="1">
      <c r="A70" s="477" t="s">
        <v>254</v>
      </c>
      <c r="B70" s="477"/>
      <c r="C70" s="37"/>
      <c r="D70" s="37"/>
      <c r="E70" s="38"/>
      <c r="F70" s="38"/>
      <c r="G70" s="37"/>
    </row>
    <row r="71" spans="1:7" ht="12.75">
      <c r="A71" s="38"/>
      <c r="B71" s="38"/>
      <c r="C71" s="37"/>
      <c r="D71" s="37"/>
      <c r="E71" s="38"/>
      <c r="F71" s="38"/>
      <c r="G71" s="37"/>
    </row>
    <row r="72" spans="1:7" ht="12.75" customHeight="1">
      <c r="A72" s="476" t="s">
        <v>856</v>
      </c>
      <c r="B72" s="476"/>
      <c r="C72" s="46"/>
      <c r="D72" s="46"/>
      <c r="E72" s="47"/>
      <c r="F72" s="47"/>
      <c r="G72" s="46"/>
    </row>
    <row r="73" spans="1:14" ht="76.5">
      <c r="A73" s="11" t="s">
        <v>82</v>
      </c>
      <c r="B73" s="11" t="s">
        <v>857</v>
      </c>
      <c r="C73" s="13">
        <v>1</v>
      </c>
      <c r="D73" s="13">
        <v>83</v>
      </c>
      <c r="E73" s="11" t="s">
        <v>858</v>
      </c>
      <c r="F73" s="11" t="s">
        <v>130</v>
      </c>
      <c r="G73" s="14">
        <v>83</v>
      </c>
      <c r="I73">
        <v>1</v>
      </c>
      <c r="N73">
        <v>1</v>
      </c>
    </row>
    <row r="74" spans="1:11" ht="25.5">
      <c r="A74" s="11" t="s">
        <v>83</v>
      </c>
      <c r="B74" s="44">
        <v>40692</v>
      </c>
      <c r="C74" s="13">
        <v>1</v>
      </c>
      <c r="D74" s="13">
        <v>202</v>
      </c>
      <c r="E74" s="11" t="s">
        <v>279</v>
      </c>
      <c r="F74" s="11" t="s">
        <v>130</v>
      </c>
      <c r="G74" s="14">
        <v>202</v>
      </c>
      <c r="I74">
        <v>1</v>
      </c>
      <c r="K74">
        <v>1</v>
      </c>
    </row>
    <row r="75" spans="1:11" ht="127.5">
      <c r="A75" s="123" t="s">
        <v>84</v>
      </c>
      <c r="B75" s="123" t="s">
        <v>281</v>
      </c>
      <c r="C75" s="125">
        <v>20</v>
      </c>
      <c r="D75" s="125">
        <v>50</v>
      </c>
      <c r="E75" s="123" t="s">
        <v>282</v>
      </c>
      <c r="F75" s="123" t="s">
        <v>130</v>
      </c>
      <c r="G75" s="126">
        <v>1037</v>
      </c>
      <c r="I75">
        <v>1</v>
      </c>
      <c r="K75">
        <v>1</v>
      </c>
    </row>
    <row r="76" spans="1:11" ht="63.75">
      <c r="A76" s="123" t="s">
        <v>85</v>
      </c>
      <c r="B76" s="123" t="s">
        <v>859</v>
      </c>
      <c r="C76" s="125">
        <v>6</v>
      </c>
      <c r="D76" s="125">
        <v>72</v>
      </c>
      <c r="E76" s="123" t="s">
        <v>860</v>
      </c>
      <c r="F76" s="123" t="s">
        <v>130</v>
      </c>
      <c r="G76" s="126">
        <v>432</v>
      </c>
      <c r="I76">
        <v>1</v>
      </c>
      <c r="K76">
        <v>1</v>
      </c>
    </row>
    <row r="77" spans="1:10" ht="89.25">
      <c r="A77" s="123" t="s">
        <v>86</v>
      </c>
      <c r="B77" s="172" t="s">
        <v>861</v>
      </c>
      <c r="C77" s="125">
        <v>1</v>
      </c>
      <c r="D77" s="125">
        <v>90</v>
      </c>
      <c r="E77" s="123" t="s">
        <v>862</v>
      </c>
      <c r="F77" s="123" t="s">
        <v>130</v>
      </c>
      <c r="G77" s="126">
        <v>90</v>
      </c>
      <c r="I77">
        <v>1</v>
      </c>
      <c r="J77">
        <v>1</v>
      </c>
    </row>
    <row r="78" spans="1:9" ht="25.5">
      <c r="A78" s="123" t="s">
        <v>713</v>
      </c>
      <c r="B78" s="172" t="s">
        <v>863</v>
      </c>
      <c r="C78" s="125">
        <v>2</v>
      </c>
      <c r="D78" s="125">
        <v>18</v>
      </c>
      <c r="E78" s="123" t="s">
        <v>864</v>
      </c>
      <c r="F78" s="123" t="s">
        <v>865</v>
      </c>
      <c r="G78" s="126">
        <v>35</v>
      </c>
      <c r="I78">
        <v>1</v>
      </c>
    </row>
    <row r="79" spans="1:9" ht="51">
      <c r="A79" s="123" t="s">
        <v>714</v>
      </c>
      <c r="B79" s="123" t="s">
        <v>866</v>
      </c>
      <c r="C79" s="125">
        <v>3</v>
      </c>
      <c r="D79" s="125">
        <v>39</v>
      </c>
      <c r="E79" s="123" t="s">
        <v>240</v>
      </c>
      <c r="F79" s="123" t="s">
        <v>240</v>
      </c>
      <c r="G79" s="126">
        <v>117</v>
      </c>
      <c r="I79">
        <v>1</v>
      </c>
    </row>
    <row r="80" spans="1:10" ht="38.25">
      <c r="A80" s="176" t="s">
        <v>716</v>
      </c>
      <c r="B80" s="123" t="s">
        <v>867</v>
      </c>
      <c r="C80" s="125">
        <v>1</v>
      </c>
      <c r="D80" s="125">
        <v>150</v>
      </c>
      <c r="E80" s="123" t="s">
        <v>872</v>
      </c>
      <c r="F80" s="123" t="s">
        <v>240</v>
      </c>
      <c r="G80" s="126">
        <v>150</v>
      </c>
      <c r="I80">
        <v>1</v>
      </c>
      <c r="J80">
        <v>1</v>
      </c>
    </row>
    <row r="81" spans="1:14" ht="25.5">
      <c r="A81" s="177" t="s">
        <v>715</v>
      </c>
      <c r="B81" s="123" t="s">
        <v>873</v>
      </c>
      <c r="C81" s="125">
        <v>9</v>
      </c>
      <c r="D81" s="125">
        <v>504</v>
      </c>
      <c r="E81" s="123" t="s">
        <v>240</v>
      </c>
      <c r="F81" s="123" t="s">
        <v>240</v>
      </c>
      <c r="G81" s="126">
        <v>504</v>
      </c>
      <c r="I81">
        <v>1</v>
      </c>
      <c r="N81">
        <v>1</v>
      </c>
    </row>
    <row r="82" spans="1:13" ht="38.25">
      <c r="A82" s="11" t="s">
        <v>717</v>
      </c>
      <c r="B82" s="123" t="s">
        <v>874</v>
      </c>
      <c r="C82" s="125">
        <v>4</v>
      </c>
      <c r="D82" s="125">
        <v>320</v>
      </c>
      <c r="E82" s="123" t="s">
        <v>303</v>
      </c>
      <c r="F82" s="123" t="s">
        <v>288</v>
      </c>
      <c r="G82" s="126">
        <v>640</v>
      </c>
      <c r="I82">
        <v>1</v>
      </c>
      <c r="J82">
        <v>1</v>
      </c>
      <c r="M82">
        <v>1</v>
      </c>
    </row>
    <row r="83" spans="1:10" ht="76.5">
      <c r="A83" s="123" t="s">
        <v>718</v>
      </c>
      <c r="B83" s="123" t="s">
        <v>875</v>
      </c>
      <c r="C83" s="125">
        <v>4</v>
      </c>
      <c r="D83" s="125">
        <v>6440</v>
      </c>
      <c r="E83" s="123" t="s">
        <v>297</v>
      </c>
      <c r="F83" s="123" t="s">
        <v>288</v>
      </c>
      <c r="G83" s="126">
        <v>6440</v>
      </c>
      <c r="I83">
        <v>1</v>
      </c>
      <c r="J83">
        <v>1</v>
      </c>
    </row>
    <row r="84" spans="1:14" ht="12.75">
      <c r="A84" s="123" t="s">
        <v>876</v>
      </c>
      <c r="B84" s="172" t="s">
        <v>874</v>
      </c>
      <c r="C84" s="125">
        <v>4</v>
      </c>
      <c r="D84" s="125">
        <v>500</v>
      </c>
      <c r="E84" s="123" t="s">
        <v>306</v>
      </c>
      <c r="F84" s="123" t="s">
        <v>288</v>
      </c>
      <c r="G84" s="126">
        <v>700</v>
      </c>
      <c r="I84">
        <v>1</v>
      </c>
      <c r="N84">
        <v>1</v>
      </c>
    </row>
    <row r="85" spans="1:9" ht="12.75">
      <c r="A85" s="123" t="s">
        <v>87</v>
      </c>
      <c r="B85" s="172" t="s">
        <v>874</v>
      </c>
      <c r="C85" s="125">
        <v>1</v>
      </c>
      <c r="D85" s="125">
        <v>120</v>
      </c>
      <c r="E85" s="123" t="s">
        <v>288</v>
      </c>
      <c r="F85" s="123" t="s">
        <v>288</v>
      </c>
      <c r="G85" s="126">
        <v>120</v>
      </c>
      <c r="I85">
        <v>1</v>
      </c>
    </row>
    <row r="86" spans="1:11" ht="12.75">
      <c r="A86" s="131" t="s">
        <v>88</v>
      </c>
      <c r="B86" s="148" t="s">
        <v>849</v>
      </c>
      <c r="C86" s="148">
        <v>6</v>
      </c>
      <c r="D86" s="148">
        <v>170</v>
      </c>
      <c r="E86" s="148"/>
      <c r="F86" s="148" t="s">
        <v>288</v>
      </c>
      <c r="G86" s="178">
        <v>170</v>
      </c>
      <c r="I86">
        <v>1</v>
      </c>
      <c r="K86">
        <v>1</v>
      </c>
    </row>
    <row r="87" spans="1:11" ht="12.75">
      <c r="A87" s="131" t="s">
        <v>89</v>
      </c>
      <c r="B87" s="148" t="s">
        <v>849</v>
      </c>
      <c r="C87" s="148">
        <v>3</v>
      </c>
      <c r="D87" s="148">
        <v>189</v>
      </c>
      <c r="E87" s="148"/>
      <c r="F87" s="148" t="s">
        <v>288</v>
      </c>
      <c r="G87" s="178">
        <v>189</v>
      </c>
      <c r="I87" s="156">
        <v>1</v>
      </c>
      <c r="K87">
        <v>1</v>
      </c>
    </row>
    <row r="88" spans="1:11" ht="12.75">
      <c r="A88" s="131" t="s">
        <v>90</v>
      </c>
      <c r="B88" s="148" t="s">
        <v>877</v>
      </c>
      <c r="C88" s="148">
        <v>1</v>
      </c>
      <c r="D88" s="148">
        <v>50</v>
      </c>
      <c r="E88" s="148"/>
      <c r="F88" s="148" t="s">
        <v>288</v>
      </c>
      <c r="G88" s="178">
        <v>50</v>
      </c>
      <c r="I88" s="156">
        <v>1</v>
      </c>
      <c r="K88">
        <v>1</v>
      </c>
    </row>
    <row r="89" spans="1:11" ht="25.5">
      <c r="A89" s="148" t="s">
        <v>91</v>
      </c>
      <c r="B89" s="145"/>
      <c r="C89" s="148">
        <v>57</v>
      </c>
      <c r="D89" s="148">
        <v>380</v>
      </c>
      <c r="E89" s="131" t="s">
        <v>878</v>
      </c>
      <c r="F89" s="131" t="s">
        <v>161</v>
      </c>
      <c r="G89" s="178">
        <v>1140</v>
      </c>
      <c r="I89" s="156">
        <v>1</v>
      </c>
      <c r="K89">
        <v>1</v>
      </c>
    </row>
    <row r="90" spans="1:14" ht="15.75">
      <c r="A90" s="179"/>
      <c r="B90" s="102" t="s">
        <v>530</v>
      </c>
      <c r="C90" s="83">
        <f>SUM(C73:C89)</f>
        <v>124</v>
      </c>
      <c r="D90" s="180">
        <f>SUM(D73:D89)</f>
        <v>9377</v>
      </c>
      <c r="E90" s="179"/>
      <c r="F90" s="179"/>
      <c r="G90" s="181">
        <f aca="true" t="shared" si="4" ref="G90:N90">SUM(G73:G89)</f>
        <v>12099</v>
      </c>
      <c r="H90" s="262">
        <f t="shared" si="4"/>
        <v>0</v>
      </c>
      <c r="I90" s="263">
        <f t="shared" si="4"/>
        <v>17</v>
      </c>
      <c r="J90" s="262">
        <f t="shared" si="4"/>
        <v>4</v>
      </c>
      <c r="K90" s="262">
        <f t="shared" si="4"/>
        <v>7</v>
      </c>
      <c r="L90" s="262">
        <f t="shared" si="4"/>
        <v>0</v>
      </c>
      <c r="M90" s="262">
        <f t="shared" si="4"/>
        <v>1</v>
      </c>
      <c r="N90" s="262">
        <f t="shared" si="4"/>
        <v>3</v>
      </c>
    </row>
    <row r="91" spans="1:9" ht="15.75">
      <c r="A91" s="182" t="s">
        <v>879</v>
      </c>
      <c r="I91" s="156"/>
    </row>
    <row r="92" ht="12.75">
      <c r="I92" s="156"/>
    </row>
    <row r="93" ht="12.75">
      <c r="I93" s="156"/>
    </row>
    <row r="94" spans="1:9" ht="12.75" customHeight="1">
      <c r="A94" s="474" t="s">
        <v>309</v>
      </c>
      <c r="B94" s="474"/>
      <c r="C94" s="58"/>
      <c r="D94" s="58"/>
      <c r="E94" s="59"/>
      <c r="F94" s="59"/>
      <c r="G94" s="58"/>
      <c r="I94" s="156"/>
    </row>
    <row r="95" spans="1:11" ht="15">
      <c r="A95" s="183" t="s">
        <v>92</v>
      </c>
      <c r="B95" s="184" t="s">
        <v>387</v>
      </c>
      <c r="C95" s="185">
        <v>30</v>
      </c>
      <c r="D95" s="185">
        <v>10</v>
      </c>
      <c r="E95" s="148" t="s">
        <v>339</v>
      </c>
      <c r="F95" s="148" t="s">
        <v>880</v>
      </c>
      <c r="G95" s="186">
        <v>300</v>
      </c>
      <c r="I95" s="156">
        <v>1</v>
      </c>
      <c r="K95">
        <v>1</v>
      </c>
    </row>
    <row r="96" spans="1:11" ht="25.5">
      <c r="A96" s="123" t="s">
        <v>93</v>
      </c>
      <c r="B96" s="123" t="s">
        <v>881</v>
      </c>
      <c r="C96" s="125">
        <v>28</v>
      </c>
      <c r="D96" s="125">
        <v>12</v>
      </c>
      <c r="E96" s="123" t="s">
        <v>343</v>
      </c>
      <c r="F96" s="123" t="s">
        <v>240</v>
      </c>
      <c r="G96" s="126">
        <v>336</v>
      </c>
      <c r="I96" s="156">
        <v>1</v>
      </c>
      <c r="K96">
        <v>1</v>
      </c>
    </row>
    <row r="97" spans="1:11" ht="25.5">
      <c r="A97" s="123" t="s">
        <v>94</v>
      </c>
      <c r="B97" s="123" t="s">
        <v>882</v>
      </c>
      <c r="C97" s="125">
        <v>31</v>
      </c>
      <c r="D97" s="125">
        <v>11</v>
      </c>
      <c r="E97" s="123" t="s">
        <v>346</v>
      </c>
      <c r="F97" s="123" t="s">
        <v>334</v>
      </c>
      <c r="G97" s="126">
        <v>341</v>
      </c>
      <c r="I97" s="156">
        <v>1</v>
      </c>
      <c r="K97">
        <v>1</v>
      </c>
    </row>
    <row r="98" spans="1:9" ht="25.5">
      <c r="A98" s="123" t="s">
        <v>719</v>
      </c>
      <c r="B98" s="123" t="s">
        <v>883</v>
      </c>
      <c r="C98" s="125">
        <v>33</v>
      </c>
      <c r="D98" s="125">
        <v>10</v>
      </c>
      <c r="E98" s="123" t="s">
        <v>327</v>
      </c>
      <c r="F98" s="123" t="s">
        <v>240</v>
      </c>
      <c r="G98" s="126">
        <v>291</v>
      </c>
      <c r="H98">
        <v>1</v>
      </c>
      <c r="I98" s="156">
        <v>1</v>
      </c>
    </row>
    <row r="99" spans="1:11" ht="25.5">
      <c r="A99" s="123" t="s">
        <v>95</v>
      </c>
      <c r="B99" s="123" t="s">
        <v>884</v>
      </c>
      <c r="C99" s="125">
        <v>30</v>
      </c>
      <c r="D99" s="125">
        <v>360</v>
      </c>
      <c r="E99" s="123" t="s">
        <v>240</v>
      </c>
      <c r="F99" s="123" t="s">
        <v>240</v>
      </c>
      <c r="G99" s="126">
        <v>360</v>
      </c>
      <c r="I99" s="156">
        <v>1</v>
      </c>
      <c r="K99">
        <v>1</v>
      </c>
    </row>
    <row r="100" spans="1:9" ht="25.5">
      <c r="A100" s="123" t="s">
        <v>720</v>
      </c>
      <c r="B100" s="123" t="s">
        <v>887</v>
      </c>
      <c r="C100" s="125">
        <v>3</v>
      </c>
      <c r="D100" s="125">
        <v>51</v>
      </c>
      <c r="E100" s="123" t="s">
        <v>888</v>
      </c>
      <c r="F100" s="123" t="s">
        <v>240</v>
      </c>
      <c r="G100" s="126">
        <v>51</v>
      </c>
      <c r="H100">
        <v>1</v>
      </c>
      <c r="I100" s="156">
        <v>1</v>
      </c>
    </row>
    <row r="101" spans="1:9" ht="25.5">
      <c r="A101" s="123" t="s">
        <v>731</v>
      </c>
      <c r="B101" s="123" t="s">
        <v>889</v>
      </c>
      <c r="C101" s="125">
        <v>12</v>
      </c>
      <c r="D101" s="125">
        <v>5</v>
      </c>
      <c r="E101" s="123" t="s">
        <v>888</v>
      </c>
      <c r="F101" s="123" t="s">
        <v>240</v>
      </c>
      <c r="G101" s="126">
        <v>60</v>
      </c>
      <c r="H101">
        <v>1</v>
      </c>
      <c r="I101">
        <v>1</v>
      </c>
    </row>
    <row r="102" spans="1:9" ht="25.5">
      <c r="A102" s="123" t="s">
        <v>732</v>
      </c>
      <c r="B102" s="123" t="s">
        <v>890</v>
      </c>
      <c r="C102" s="125">
        <v>4</v>
      </c>
      <c r="D102" s="125">
        <v>4</v>
      </c>
      <c r="E102" s="123" t="s">
        <v>317</v>
      </c>
      <c r="F102" s="123" t="s">
        <v>240</v>
      </c>
      <c r="G102" s="126">
        <v>16</v>
      </c>
      <c r="H102">
        <v>1</v>
      </c>
      <c r="I102">
        <v>1</v>
      </c>
    </row>
    <row r="103" spans="1:14" ht="38.25">
      <c r="A103" s="123" t="s">
        <v>733</v>
      </c>
      <c r="B103" s="123" t="s">
        <v>891</v>
      </c>
      <c r="C103" s="125">
        <v>18</v>
      </c>
      <c r="D103" s="125">
        <v>12</v>
      </c>
      <c r="E103" s="123" t="s">
        <v>892</v>
      </c>
      <c r="F103" s="123" t="s">
        <v>240</v>
      </c>
      <c r="G103" s="126">
        <v>216</v>
      </c>
      <c r="I103">
        <v>1</v>
      </c>
      <c r="N103">
        <v>1</v>
      </c>
    </row>
    <row r="104" spans="1:11" ht="38.25">
      <c r="A104" s="11" t="s">
        <v>96</v>
      </c>
      <c r="B104" s="11" t="s">
        <v>882</v>
      </c>
      <c r="C104" s="13">
        <v>30</v>
      </c>
      <c r="D104" s="13">
        <v>13</v>
      </c>
      <c r="E104" s="11" t="s">
        <v>351</v>
      </c>
      <c r="F104" s="11" t="s">
        <v>240</v>
      </c>
      <c r="G104" s="14">
        <v>390</v>
      </c>
      <c r="I104">
        <v>1</v>
      </c>
      <c r="K104">
        <v>1</v>
      </c>
    </row>
    <row r="105" spans="1:9" ht="38.25">
      <c r="A105" s="123" t="s">
        <v>734</v>
      </c>
      <c r="B105" s="123" t="s">
        <v>884</v>
      </c>
      <c r="C105" s="125">
        <v>26</v>
      </c>
      <c r="D105" s="125">
        <v>260</v>
      </c>
      <c r="E105" s="123" t="s">
        <v>893</v>
      </c>
      <c r="F105" s="123" t="s">
        <v>240</v>
      </c>
      <c r="G105" s="126">
        <v>260</v>
      </c>
      <c r="H105">
        <v>1</v>
      </c>
      <c r="I105">
        <v>1</v>
      </c>
    </row>
    <row r="106" spans="1:9" ht="25.5">
      <c r="A106" s="123" t="s">
        <v>735</v>
      </c>
      <c r="B106" s="123" t="s">
        <v>887</v>
      </c>
      <c r="C106" s="125">
        <v>53</v>
      </c>
      <c r="D106" s="125">
        <v>1219</v>
      </c>
      <c r="E106" s="123" t="s">
        <v>240</v>
      </c>
      <c r="F106" s="123" t="s">
        <v>240</v>
      </c>
      <c r="G106" s="126">
        <v>1219</v>
      </c>
      <c r="H106">
        <v>1</v>
      </c>
      <c r="I106">
        <v>1</v>
      </c>
    </row>
    <row r="107" spans="1:9" ht="25.5">
      <c r="A107" s="123" t="s">
        <v>736</v>
      </c>
      <c r="B107" s="123" t="s">
        <v>887</v>
      </c>
      <c r="C107" s="125">
        <v>2</v>
      </c>
      <c r="D107" s="125">
        <v>15</v>
      </c>
      <c r="E107" s="123" t="s">
        <v>317</v>
      </c>
      <c r="F107" s="123" t="s">
        <v>240</v>
      </c>
      <c r="G107" s="126">
        <v>30</v>
      </c>
      <c r="H107">
        <v>1</v>
      </c>
      <c r="I107">
        <v>1</v>
      </c>
    </row>
    <row r="108" spans="1:9" ht="51">
      <c r="A108" s="123" t="s">
        <v>737</v>
      </c>
      <c r="B108" s="123" t="s">
        <v>887</v>
      </c>
      <c r="C108" s="125">
        <v>18</v>
      </c>
      <c r="D108" s="125">
        <v>396</v>
      </c>
      <c r="E108" s="123" t="s">
        <v>894</v>
      </c>
      <c r="F108" s="123" t="s">
        <v>240</v>
      </c>
      <c r="G108" s="126">
        <v>396</v>
      </c>
      <c r="H108">
        <v>1</v>
      </c>
      <c r="I108">
        <v>1</v>
      </c>
    </row>
    <row r="109" spans="1:9" ht="25.5">
      <c r="A109" s="123" t="s">
        <v>738</v>
      </c>
      <c r="B109" s="123" t="s">
        <v>895</v>
      </c>
      <c r="C109" s="125">
        <v>22</v>
      </c>
      <c r="D109" s="125">
        <v>12</v>
      </c>
      <c r="E109" s="123" t="s">
        <v>330</v>
      </c>
      <c r="F109" s="123" t="s">
        <v>240</v>
      </c>
      <c r="G109" s="126">
        <v>264</v>
      </c>
      <c r="H109">
        <v>1</v>
      </c>
      <c r="I109">
        <v>1</v>
      </c>
    </row>
    <row r="110" spans="1:11" ht="25.5">
      <c r="A110" s="123" t="s">
        <v>196</v>
      </c>
      <c r="B110" s="123" t="s">
        <v>224</v>
      </c>
      <c r="C110" s="125">
        <v>20</v>
      </c>
      <c r="D110" s="125">
        <v>16</v>
      </c>
      <c r="E110" s="123" t="s">
        <v>369</v>
      </c>
      <c r="F110" s="123" t="s">
        <v>155</v>
      </c>
      <c r="G110" s="126">
        <v>320</v>
      </c>
      <c r="K110">
        <v>1</v>
      </c>
    </row>
    <row r="111" spans="1:11" ht="25.5">
      <c r="A111" s="123" t="s">
        <v>197</v>
      </c>
      <c r="B111" s="123" t="s">
        <v>224</v>
      </c>
      <c r="C111" s="125">
        <v>20</v>
      </c>
      <c r="D111" s="125">
        <v>16</v>
      </c>
      <c r="E111" s="123" t="s">
        <v>371</v>
      </c>
      <c r="F111" s="123" t="s">
        <v>155</v>
      </c>
      <c r="G111" s="126">
        <v>320</v>
      </c>
      <c r="K111">
        <v>1</v>
      </c>
    </row>
    <row r="112" spans="1:11" ht="25.5">
      <c r="A112" s="123" t="s">
        <v>198</v>
      </c>
      <c r="B112" s="123" t="s">
        <v>224</v>
      </c>
      <c r="C112" s="125">
        <v>20</v>
      </c>
      <c r="D112" s="125">
        <v>16</v>
      </c>
      <c r="E112" s="123" t="s">
        <v>369</v>
      </c>
      <c r="F112" s="123" t="s">
        <v>155</v>
      </c>
      <c r="G112" s="126">
        <v>320</v>
      </c>
      <c r="K112">
        <v>1</v>
      </c>
    </row>
    <row r="113" spans="1:11" ht="25.5">
      <c r="A113" s="123" t="s">
        <v>199</v>
      </c>
      <c r="B113" s="123" t="s">
        <v>884</v>
      </c>
      <c r="C113" s="125">
        <v>20</v>
      </c>
      <c r="D113" s="125">
        <v>8</v>
      </c>
      <c r="E113" s="123" t="s">
        <v>343</v>
      </c>
      <c r="F113" s="123" t="s">
        <v>240</v>
      </c>
      <c r="G113" s="126">
        <v>160</v>
      </c>
      <c r="K113">
        <v>1</v>
      </c>
    </row>
    <row r="114" spans="1:11" ht="25.5">
      <c r="A114" s="123" t="s">
        <v>200</v>
      </c>
      <c r="B114" s="123" t="s">
        <v>896</v>
      </c>
      <c r="C114" s="125">
        <v>29</v>
      </c>
      <c r="D114" s="125">
        <v>12</v>
      </c>
      <c r="E114" s="123" t="s">
        <v>897</v>
      </c>
      <c r="F114" s="123" t="s">
        <v>240</v>
      </c>
      <c r="G114" s="126">
        <v>336</v>
      </c>
      <c r="K114">
        <v>1</v>
      </c>
    </row>
    <row r="115" spans="1:11" ht="12.75">
      <c r="A115" s="131" t="s">
        <v>201</v>
      </c>
      <c r="B115" s="131" t="s">
        <v>898</v>
      </c>
      <c r="C115" s="137">
        <v>31</v>
      </c>
      <c r="D115" s="137">
        <v>10</v>
      </c>
      <c r="E115" s="131" t="s">
        <v>374</v>
      </c>
      <c r="F115" s="131" t="s">
        <v>161</v>
      </c>
      <c r="G115" s="140">
        <v>310</v>
      </c>
      <c r="K115">
        <v>1</v>
      </c>
    </row>
    <row r="116" spans="1:11" ht="38.25">
      <c r="A116" s="123" t="s">
        <v>97</v>
      </c>
      <c r="B116" s="123" t="s">
        <v>899</v>
      </c>
      <c r="C116" s="125">
        <v>18</v>
      </c>
      <c r="D116" s="125">
        <v>234</v>
      </c>
      <c r="E116" s="123" t="s">
        <v>362</v>
      </c>
      <c r="F116" s="123" t="s">
        <v>240</v>
      </c>
      <c r="G116" s="164">
        <v>234</v>
      </c>
      <c r="I116">
        <v>1</v>
      </c>
      <c r="K116">
        <v>1</v>
      </c>
    </row>
    <row r="117" spans="1:9" ht="38.25">
      <c r="A117" s="123" t="s">
        <v>739</v>
      </c>
      <c r="B117" s="123" t="s">
        <v>900</v>
      </c>
      <c r="C117" s="125">
        <v>2</v>
      </c>
      <c r="D117" s="125">
        <v>46</v>
      </c>
      <c r="E117" s="123" t="s">
        <v>901</v>
      </c>
      <c r="F117" s="123" t="s">
        <v>240</v>
      </c>
      <c r="G117" s="164">
        <v>92</v>
      </c>
      <c r="H117">
        <v>1</v>
      </c>
      <c r="I117">
        <v>1</v>
      </c>
    </row>
    <row r="118" spans="1:11" ht="25.5">
      <c r="A118" s="123" t="s">
        <v>98</v>
      </c>
      <c r="B118" s="123" t="s">
        <v>902</v>
      </c>
      <c r="C118" s="125">
        <v>38</v>
      </c>
      <c r="D118" s="125">
        <v>684</v>
      </c>
      <c r="E118" s="123" t="s">
        <v>240</v>
      </c>
      <c r="F118" s="123" t="s">
        <v>240</v>
      </c>
      <c r="G118" s="187">
        <v>684</v>
      </c>
      <c r="I118">
        <v>1</v>
      </c>
      <c r="K118">
        <v>1</v>
      </c>
    </row>
    <row r="119" spans="1:14" ht="15.75">
      <c r="A119" s="82"/>
      <c r="B119" s="188" t="s">
        <v>185</v>
      </c>
      <c r="C119" s="83">
        <f>SUM(C95:C118)</f>
        <v>538</v>
      </c>
      <c r="D119" s="180">
        <f>SUM(D95:D118)</f>
        <v>3432</v>
      </c>
      <c r="E119" s="82"/>
      <c r="F119" s="82"/>
      <c r="G119" s="189">
        <f aca="true" t="shared" si="5" ref="G119:N119">SUM(G95:G118)</f>
        <v>7306</v>
      </c>
      <c r="H119" s="262">
        <f t="shared" si="5"/>
        <v>10</v>
      </c>
      <c r="I119" s="262">
        <f t="shared" si="5"/>
        <v>18</v>
      </c>
      <c r="J119" s="262">
        <f t="shared" si="5"/>
        <v>0</v>
      </c>
      <c r="K119" s="262">
        <f t="shared" si="5"/>
        <v>13</v>
      </c>
      <c r="L119" s="262">
        <f t="shared" si="5"/>
        <v>0</v>
      </c>
      <c r="M119" s="262">
        <f t="shared" si="5"/>
        <v>0</v>
      </c>
      <c r="N119" s="262">
        <f t="shared" si="5"/>
        <v>1</v>
      </c>
    </row>
    <row r="120" ht="15.75">
      <c r="A120" s="182" t="s">
        <v>903</v>
      </c>
    </row>
    <row r="124" spans="1:7" ht="15">
      <c r="A124" s="67" t="s">
        <v>904</v>
      </c>
      <c r="B124" s="59"/>
      <c r="C124" s="58"/>
      <c r="D124" s="58"/>
      <c r="E124" s="59"/>
      <c r="F124" s="59"/>
      <c r="G124" s="58"/>
    </row>
    <row r="125" spans="1:11" ht="25.5">
      <c r="A125" s="131" t="s">
        <v>99</v>
      </c>
      <c r="B125" s="131" t="s">
        <v>384</v>
      </c>
      <c r="C125" s="137">
        <v>30</v>
      </c>
      <c r="D125" s="137">
        <v>12</v>
      </c>
      <c r="E125" s="131" t="s">
        <v>215</v>
      </c>
      <c r="F125" s="131" t="s">
        <v>130</v>
      </c>
      <c r="G125" s="140">
        <v>360</v>
      </c>
      <c r="I125">
        <v>1</v>
      </c>
      <c r="K125">
        <v>1</v>
      </c>
    </row>
    <row r="126" spans="1:11" ht="25.5">
      <c r="A126" s="123" t="s">
        <v>100</v>
      </c>
      <c r="B126" s="123" t="s">
        <v>224</v>
      </c>
      <c r="C126" s="125">
        <v>30</v>
      </c>
      <c r="D126" s="125">
        <v>18</v>
      </c>
      <c r="E126" s="123" t="s">
        <v>215</v>
      </c>
      <c r="F126" s="123" t="s">
        <v>130</v>
      </c>
      <c r="G126" s="126">
        <v>540</v>
      </c>
      <c r="I126">
        <v>1</v>
      </c>
      <c r="K126">
        <v>1</v>
      </c>
    </row>
    <row r="127" spans="1:9" ht="25.5">
      <c r="A127" s="162" t="s">
        <v>905</v>
      </c>
      <c r="B127" s="123" t="s">
        <v>906</v>
      </c>
      <c r="C127" s="163">
        <v>1</v>
      </c>
      <c r="D127" s="163">
        <v>15</v>
      </c>
      <c r="E127" s="162" t="s">
        <v>907</v>
      </c>
      <c r="F127" s="162" t="s">
        <v>130</v>
      </c>
      <c r="G127" s="144">
        <v>15</v>
      </c>
      <c r="I127">
        <v>1</v>
      </c>
    </row>
    <row r="128" spans="1:11" ht="25.5">
      <c r="A128" s="131" t="s">
        <v>101</v>
      </c>
      <c r="B128" s="131" t="s">
        <v>387</v>
      </c>
      <c r="C128" s="160">
        <v>32</v>
      </c>
      <c r="D128" s="160">
        <v>30</v>
      </c>
      <c r="E128" s="160" t="s">
        <v>388</v>
      </c>
      <c r="F128" s="148" t="s">
        <v>288</v>
      </c>
      <c r="G128" s="190">
        <v>488</v>
      </c>
      <c r="I128">
        <v>1</v>
      </c>
      <c r="K128">
        <v>1</v>
      </c>
    </row>
    <row r="129" spans="1:11" ht="25.5">
      <c r="A129" s="123" t="s">
        <v>102</v>
      </c>
      <c r="B129" s="123" t="s">
        <v>569</v>
      </c>
      <c r="C129" s="125">
        <v>32</v>
      </c>
      <c r="D129" s="125">
        <v>22</v>
      </c>
      <c r="E129" s="123" t="s">
        <v>380</v>
      </c>
      <c r="F129" s="123" t="s">
        <v>288</v>
      </c>
      <c r="G129" s="126">
        <v>704</v>
      </c>
      <c r="I129">
        <v>1</v>
      </c>
      <c r="K129">
        <v>1</v>
      </c>
    </row>
    <row r="130" spans="1:11" ht="12.75">
      <c r="A130" s="123" t="s">
        <v>103</v>
      </c>
      <c r="B130" s="123" t="s">
        <v>390</v>
      </c>
      <c r="C130" s="125">
        <v>32</v>
      </c>
      <c r="D130" s="125">
        <v>27</v>
      </c>
      <c r="E130" s="123" t="s">
        <v>391</v>
      </c>
      <c r="F130" s="123" t="s">
        <v>288</v>
      </c>
      <c r="G130" s="126">
        <v>864</v>
      </c>
      <c r="I130">
        <v>1</v>
      </c>
      <c r="K130">
        <v>1</v>
      </c>
    </row>
    <row r="131" spans="1:11" ht="12.75">
      <c r="A131" s="123" t="s">
        <v>104</v>
      </c>
      <c r="B131" s="123" t="s">
        <v>224</v>
      </c>
      <c r="C131" s="125">
        <v>34</v>
      </c>
      <c r="D131" s="125">
        <v>31</v>
      </c>
      <c r="E131" s="123" t="s">
        <v>908</v>
      </c>
      <c r="F131" s="123" t="s">
        <v>288</v>
      </c>
      <c r="G131" s="126">
        <v>532</v>
      </c>
      <c r="I131">
        <v>1</v>
      </c>
      <c r="K131">
        <v>1</v>
      </c>
    </row>
    <row r="132" spans="1:11" ht="25.5">
      <c r="A132" s="123" t="s">
        <v>105</v>
      </c>
      <c r="B132" s="123" t="s">
        <v>387</v>
      </c>
      <c r="C132" s="125">
        <v>45</v>
      </c>
      <c r="D132" s="125">
        <v>31</v>
      </c>
      <c r="E132" s="123" t="s">
        <v>401</v>
      </c>
      <c r="F132" s="123" t="s">
        <v>288</v>
      </c>
      <c r="G132" s="126">
        <v>638</v>
      </c>
      <c r="I132">
        <v>1</v>
      </c>
      <c r="K132">
        <v>1</v>
      </c>
    </row>
    <row r="133" spans="1:11" ht="63.75">
      <c r="A133" s="123" t="s">
        <v>106</v>
      </c>
      <c r="B133" s="123" t="s">
        <v>889</v>
      </c>
      <c r="C133" s="125">
        <v>29</v>
      </c>
      <c r="D133" s="125">
        <v>28</v>
      </c>
      <c r="E133" s="123" t="s">
        <v>909</v>
      </c>
      <c r="F133" s="123" t="s">
        <v>288</v>
      </c>
      <c r="G133" s="14">
        <v>434</v>
      </c>
      <c r="I133">
        <v>1</v>
      </c>
      <c r="K133">
        <v>1</v>
      </c>
    </row>
    <row r="134" spans="1:14" ht="15.75">
      <c r="A134" s="191"/>
      <c r="B134" s="188" t="s">
        <v>185</v>
      </c>
      <c r="C134" s="192">
        <f>SUM(C125:C133)</f>
        <v>265</v>
      </c>
      <c r="D134" s="193">
        <f>SUM(D125:D133)</f>
        <v>214</v>
      </c>
      <c r="E134" s="191"/>
      <c r="F134" s="191"/>
      <c r="G134" s="189">
        <f aca="true" t="shared" si="6" ref="G134:N134">SUM(G125:G133)</f>
        <v>4575</v>
      </c>
      <c r="H134" s="262">
        <f t="shared" si="6"/>
        <v>0</v>
      </c>
      <c r="I134" s="262">
        <f t="shared" si="6"/>
        <v>9</v>
      </c>
      <c r="J134" s="262">
        <f t="shared" si="6"/>
        <v>0</v>
      </c>
      <c r="K134" s="262">
        <f t="shared" si="6"/>
        <v>8</v>
      </c>
      <c r="L134" s="262">
        <f t="shared" si="6"/>
        <v>0</v>
      </c>
      <c r="M134" s="262">
        <f t="shared" si="6"/>
        <v>0</v>
      </c>
      <c r="N134" s="262">
        <f t="shared" si="6"/>
        <v>0</v>
      </c>
    </row>
    <row r="135" ht="15.75">
      <c r="A135" s="194" t="s">
        <v>910</v>
      </c>
    </row>
    <row r="139" spans="1:7" ht="15">
      <c r="A139" s="67" t="s">
        <v>410</v>
      </c>
      <c r="B139" s="59"/>
      <c r="C139" s="58"/>
      <c r="D139" s="58"/>
      <c r="E139" s="59"/>
      <c r="F139" s="59"/>
      <c r="G139" s="58"/>
    </row>
    <row r="140" spans="1:9" ht="38.25">
      <c r="A140" s="123" t="s">
        <v>740</v>
      </c>
      <c r="B140" s="11" t="s">
        <v>911</v>
      </c>
      <c r="C140" s="13">
        <v>84</v>
      </c>
      <c r="D140" s="13">
        <v>10</v>
      </c>
      <c r="E140" s="11" t="s">
        <v>912</v>
      </c>
      <c r="F140" s="11" t="s">
        <v>130</v>
      </c>
      <c r="G140" s="14">
        <v>840</v>
      </c>
      <c r="H140">
        <v>1</v>
      </c>
      <c r="I140" s="156">
        <v>1</v>
      </c>
    </row>
    <row r="141" spans="1:9" ht="25.5">
      <c r="A141" s="123" t="s">
        <v>741</v>
      </c>
      <c r="B141" s="123" t="s">
        <v>913</v>
      </c>
      <c r="C141" s="125">
        <v>12</v>
      </c>
      <c r="D141" s="125">
        <v>14</v>
      </c>
      <c r="E141" s="123" t="s">
        <v>413</v>
      </c>
      <c r="F141" s="123" t="s">
        <v>130</v>
      </c>
      <c r="G141" s="126">
        <v>168</v>
      </c>
      <c r="H141">
        <v>1</v>
      </c>
      <c r="I141" s="156">
        <v>1</v>
      </c>
    </row>
    <row r="142" spans="1:9" ht="25.5">
      <c r="A142" s="123" t="s">
        <v>742</v>
      </c>
      <c r="B142" s="123" t="s">
        <v>913</v>
      </c>
      <c r="C142" s="125">
        <v>24</v>
      </c>
      <c r="D142" s="125">
        <v>12</v>
      </c>
      <c r="E142" s="123" t="s">
        <v>965</v>
      </c>
      <c r="F142" s="123" t="s">
        <v>130</v>
      </c>
      <c r="G142" s="126">
        <v>288</v>
      </c>
      <c r="H142">
        <v>1</v>
      </c>
      <c r="I142" s="156">
        <v>1</v>
      </c>
    </row>
    <row r="143" spans="1:13" ht="25.5">
      <c r="A143" s="131" t="s">
        <v>108</v>
      </c>
      <c r="B143" s="131" t="s">
        <v>966</v>
      </c>
      <c r="C143" s="137">
        <v>7</v>
      </c>
      <c r="D143" s="137">
        <v>1065</v>
      </c>
      <c r="E143" s="131" t="s">
        <v>424</v>
      </c>
      <c r="F143" s="131" t="s">
        <v>288</v>
      </c>
      <c r="G143" s="140">
        <v>1065</v>
      </c>
      <c r="H143">
        <v>1</v>
      </c>
      <c r="I143" s="156">
        <v>1</v>
      </c>
      <c r="M143">
        <v>1</v>
      </c>
    </row>
    <row r="144" spans="1:14" ht="12.75">
      <c r="A144" s="123" t="s">
        <v>705</v>
      </c>
      <c r="B144" s="123" t="s">
        <v>967</v>
      </c>
      <c r="C144" s="125">
        <v>32</v>
      </c>
      <c r="D144" s="125">
        <v>18</v>
      </c>
      <c r="E144" s="123" t="s">
        <v>427</v>
      </c>
      <c r="F144" s="123" t="s">
        <v>288</v>
      </c>
      <c r="G144" s="126">
        <v>576</v>
      </c>
      <c r="I144" s="156">
        <v>1</v>
      </c>
      <c r="N144">
        <v>1</v>
      </c>
    </row>
    <row r="145" spans="1:14" ht="25.5">
      <c r="A145" s="11" t="s">
        <v>107</v>
      </c>
      <c r="B145" s="11"/>
      <c r="C145" s="13">
        <v>204</v>
      </c>
      <c r="D145" s="13">
        <v>16</v>
      </c>
      <c r="E145" s="11" t="s">
        <v>430</v>
      </c>
      <c r="F145" s="11" t="s">
        <v>288</v>
      </c>
      <c r="G145" s="14">
        <v>3264</v>
      </c>
      <c r="I145" s="156">
        <v>1</v>
      </c>
      <c r="K145">
        <v>1</v>
      </c>
      <c r="N145">
        <v>1</v>
      </c>
    </row>
    <row r="146" spans="1:9" ht="38.25">
      <c r="A146" s="11" t="s">
        <v>704</v>
      </c>
      <c r="B146" s="11" t="s">
        <v>968</v>
      </c>
      <c r="C146" s="13">
        <v>7</v>
      </c>
      <c r="D146" s="13">
        <v>1058</v>
      </c>
      <c r="E146" s="11" t="s">
        <v>430</v>
      </c>
      <c r="F146" s="11" t="s">
        <v>288</v>
      </c>
      <c r="G146" s="14">
        <v>1058</v>
      </c>
      <c r="H146">
        <v>1</v>
      </c>
      <c r="I146" s="156">
        <v>1</v>
      </c>
    </row>
    <row r="147" spans="1:14" ht="15.75">
      <c r="A147" s="82"/>
      <c r="B147" s="188" t="s">
        <v>185</v>
      </c>
      <c r="C147" s="83">
        <f>SUM(C140:C146)</f>
        <v>370</v>
      </c>
      <c r="D147" s="180">
        <f>SUM(D140:D146)</f>
        <v>2193</v>
      </c>
      <c r="E147" s="82"/>
      <c r="F147" s="82"/>
      <c r="G147" s="195">
        <f aca="true" t="shared" si="7" ref="G147:N147">SUM(G140:G146)</f>
        <v>7259</v>
      </c>
      <c r="H147" s="262">
        <f t="shared" si="7"/>
        <v>5</v>
      </c>
      <c r="I147" s="263">
        <f t="shared" si="7"/>
        <v>7</v>
      </c>
      <c r="J147" s="262">
        <f t="shared" si="7"/>
        <v>0</v>
      </c>
      <c r="K147" s="262">
        <f t="shared" si="7"/>
        <v>1</v>
      </c>
      <c r="L147" s="262">
        <f t="shared" si="7"/>
        <v>0</v>
      </c>
      <c r="M147" s="262">
        <f t="shared" si="7"/>
        <v>1</v>
      </c>
      <c r="N147" s="262">
        <f t="shared" si="7"/>
        <v>2</v>
      </c>
    </row>
    <row r="148" spans="1:9" ht="15.75">
      <c r="A148" s="182" t="s">
        <v>969</v>
      </c>
      <c r="I148" s="156"/>
    </row>
    <row r="149" ht="12.75">
      <c r="I149" s="156"/>
    </row>
    <row r="150" ht="12.75">
      <c r="I150" s="156"/>
    </row>
    <row r="151" spans="1:9" ht="12.75" customHeight="1">
      <c r="A151" s="476" t="s">
        <v>970</v>
      </c>
      <c r="B151" s="476"/>
      <c r="I151" s="156"/>
    </row>
    <row r="152" spans="1:9" ht="25.5">
      <c r="A152" s="123" t="s">
        <v>743</v>
      </c>
      <c r="B152" s="176" t="s">
        <v>490</v>
      </c>
      <c r="C152" s="137">
        <v>235</v>
      </c>
      <c r="D152" s="137">
        <v>120</v>
      </c>
      <c r="E152" s="131" t="s">
        <v>491</v>
      </c>
      <c r="F152" s="131" t="s">
        <v>155</v>
      </c>
      <c r="G152" s="140">
        <v>4900</v>
      </c>
      <c r="H152">
        <v>1</v>
      </c>
      <c r="I152" s="156">
        <v>1</v>
      </c>
    </row>
    <row r="153" spans="1:9" ht="25.5">
      <c r="A153" s="123" t="s">
        <v>744</v>
      </c>
      <c r="B153" s="123" t="s">
        <v>493</v>
      </c>
      <c r="C153" s="125">
        <v>144</v>
      </c>
      <c r="D153" s="125">
        <v>20</v>
      </c>
      <c r="E153" s="123" t="s">
        <v>494</v>
      </c>
      <c r="F153" s="123" t="s">
        <v>155</v>
      </c>
      <c r="G153" s="126">
        <v>1440</v>
      </c>
      <c r="H153">
        <v>1</v>
      </c>
      <c r="I153" s="156">
        <v>1</v>
      </c>
    </row>
    <row r="154" spans="1:9" ht="25.5">
      <c r="A154" s="11" t="s">
        <v>745</v>
      </c>
      <c r="B154" s="11" t="s">
        <v>496</v>
      </c>
      <c r="C154" s="13">
        <v>216</v>
      </c>
      <c r="D154" s="13">
        <v>150</v>
      </c>
      <c r="E154" s="11" t="s">
        <v>497</v>
      </c>
      <c r="F154" s="11" t="s">
        <v>155</v>
      </c>
      <c r="G154" s="14">
        <v>4900</v>
      </c>
      <c r="H154">
        <v>1</v>
      </c>
      <c r="I154" s="156">
        <v>1</v>
      </c>
    </row>
    <row r="155" spans="1:14" ht="12.75">
      <c r="A155" s="191"/>
      <c r="B155" s="188" t="s">
        <v>185</v>
      </c>
      <c r="C155" s="192">
        <f>SUM(C152:C154)</f>
        <v>595</v>
      </c>
      <c r="D155" s="192">
        <f>SUM(D152:D154)</f>
        <v>290</v>
      </c>
      <c r="E155" s="191"/>
      <c r="F155" s="191"/>
      <c r="G155" s="189">
        <f aca="true" t="shared" si="8" ref="G155:N155">SUM(G152:G154)</f>
        <v>11240</v>
      </c>
      <c r="H155" s="262">
        <f t="shared" si="8"/>
        <v>3</v>
      </c>
      <c r="I155" s="263">
        <f t="shared" si="8"/>
        <v>3</v>
      </c>
      <c r="J155" s="262">
        <f t="shared" si="8"/>
        <v>0</v>
      </c>
      <c r="K155" s="262">
        <f t="shared" si="8"/>
        <v>0</v>
      </c>
      <c r="L155" s="262">
        <f t="shared" si="8"/>
        <v>0</v>
      </c>
      <c r="M155" s="262">
        <f t="shared" si="8"/>
        <v>0</v>
      </c>
      <c r="N155" s="264">
        <f t="shared" si="8"/>
        <v>0</v>
      </c>
    </row>
    <row r="156" spans="1:9" ht="15.75">
      <c r="A156" s="182" t="s">
        <v>971</v>
      </c>
      <c r="H156" s="161"/>
      <c r="I156" s="156"/>
    </row>
    <row r="157" spans="8:9" ht="12.75">
      <c r="H157" s="161"/>
      <c r="I157" s="156"/>
    </row>
    <row r="158" ht="12.75">
      <c r="I158" s="156"/>
    </row>
    <row r="159" spans="1:9" ht="15">
      <c r="A159" s="67" t="s">
        <v>498</v>
      </c>
      <c r="B159" s="47"/>
      <c r="C159" s="46"/>
      <c r="D159" s="46"/>
      <c r="E159" s="47"/>
      <c r="F159" s="47"/>
      <c r="G159" s="46"/>
      <c r="I159" s="156"/>
    </row>
    <row r="160" spans="1:14" ht="25.5">
      <c r="A160" s="131" t="s">
        <v>746</v>
      </c>
      <c r="B160" s="131" t="s">
        <v>504</v>
      </c>
      <c r="C160" s="137">
        <v>36</v>
      </c>
      <c r="D160" s="137">
        <v>70</v>
      </c>
      <c r="E160" s="131" t="s">
        <v>505</v>
      </c>
      <c r="F160" s="131" t="s">
        <v>155</v>
      </c>
      <c r="G160" s="140">
        <v>2520</v>
      </c>
      <c r="I160" s="156">
        <v>1</v>
      </c>
      <c r="N160">
        <v>1</v>
      </c>
    </row>
    <row r="161" spans="1:14" ht="25.5">
      <c r="A161" s="123" t="s">
        <v>747</v>
      </c>
      <c r="B161" s="123" t="s">
        <v>504</v>
      </c>
      <c r="C161" s="125">
        <v>72</v>
      </c>
      <c r="D161" s="125">
        <v>70</v>
      </c>
      <c r="E161" s="123" t="s">
        <v>507</v>
      </c>
      <c r="F161" s="123" t="s">
        <v>155</v>
      </c>
      <c r="G161" s="126">
        <v>5040</v>
      </c>
      <c r="I161" s="156">
        <v>1</v>
      </c>
      <c r="N161">
        <v>1</v>
      </c>
    </row>
    <row r="162" spans="1:9" ht="25.5">
      <c r="A162" s="123" t="s">
        <v>748</v>
      </c>
      <c r="B162" s="123" t="s">
        <v>509</v>
      </c>
      <c r="C162" s="125">
        <v>100</v>
      </c>
      <c r="D162" s="125">
        <v>300</v>
      </c>
      <c r="E162" s="162" t="s">
        <v>510</v>
      </c>
      <c r="F162" s="123" t="s">
        <v>155</v>
      </c>
      <c r="G162" s="126">
        <v>3000</v>
      </c>
      <c r="H162">
        <v>1</v>
      </c>
      <c r="I162" s="156">
        <v>1</v>
      </c>
    </row>
    <row r="163" spans="1:9" ht="25.5">
      <c r="A163" s="123" t="s">
        <v>749</v>
      </c>
      <c r="B163" s="123" t="s">
        <v>509</v>
      </c>
      <c r="C163" s="125">
        <v>60</v>
      </c>
      <c r="D163" s="125">
        <v>80</v>
      </c>
      <c r="E163" s="123" t="s">
        <v>512</v>
      </c>
      <c r="F163" s="123" t="s">
        <v>155</v>
      </c>
      <c r="G163" s="126">
        <v>4800</v>
      </c>
      <c r="H163">
        <v>1</v>
      </c>
      <c r="I163" s="156">
        <v>1</v>
      </c>
    </row>
    <row r="164" spans="1:9" ht="25.5">
      <c r="A164" s="11" t="s">
        <v>750</v>
      </c>
      <c r="B164" s="11" t="s">
        <v>509</v>
      </c>
      <c r="C164" s="13">
        <v>40</v>
      </c>
      <c r="D164" s="13">
        <v>40</v>
      </c>
      <c r="E164" s="123" t="s">
        <v>972</v>
      </c>
      <c r="F164" s="11" t="s">
        <v>155</v>
      </c>
      <c r="G164" s="14">
        <v>1600</v>
      </c>
      <c r="H164">
        <v>1</v>
      </c>
      <c r="I164" s="156">
        <v>1</v>
      </c>
    </row>
    <row r="165" spans="1:9" ht="25.5">
      <c r="A165" s="123" t="s">
        <v>751</v>
      </c>
      <c r="B165" s="123" t="s">
        <v>509</v>
      </c>
      <c r="C165" s="125">
        <v>40</v>
      </c>
      <c r="D165" s="125">
        <v>40</v>
      </c>
      <c r="E165" s="11" t="s">
        <v>973</v>
      </c>
      <c r="F165" s="123" t="s">
        <v>155</v>
      </c>
      <c r="G165" s="126">
        <v>1600</v>
      </c>
      <c r="H165">
        <v>1</v>
      </c>
      <c r="I165" s="156">
        <v>1</v>
      </c>
    </row>
    <row r="166" spans="1:14" ht="12.75">
      <c r="A166" s="191"/>
      <c r="B166" s="188" t="s">
        <v>185</v>
      </c>
      <c r="C166" s="192">
        <f>SUM(C160:C165)</f>
        <v>348</v>
      </c>
      <c r="D166" s="192">
        <f>SUM(D160:D165)</f>
        <v>600</v>
      </c>
      <c r="E166" s="191"/>
      <c r="F166" s="191"/>
      <c r="G166" s="189">
        <f aca="true" t="shared" si="9" ref="G166:N166">SUM(G160:G165)</f>
        <v>18560</v>
      </c>
      <c r="H166" s="262">
        <f t="shared" si="9"/>
        <v>4</v>
      </c>
      <c r="I166" s="262">
        <f t="shared" si="9"/>
        <v>6</v>
      </c>
      <c r="J166" s="262">
        <f t="shared" si="9"/>
        <v>0</v>
      </c>
      <c r="K166" s="262">
        <f t="shared" si="9"/>
        <v>0</v>
      </c>
      <c r="L166" s="262">
        <f t="shared" si="9"/>
        <v>0</v>
      </c>
      <c r="M166" s="262">
        <f t="shared" si="9"/>
        <v>0</v>
      </c>
      <c r="N166" s="262">
        <f t="shared" si="9"/>
        <v>2</v>
      </c>
    </row>
    <row r="167" ht="15.75">
      <c r="A167" s="182" t="s">
        <v>974</v>
      </c>
    </row>
    <row r="169" ht="15">
      <c r="A169" s="67" t="s">
        <v>975</v>
      </c>
    </row>
    <row r="170" spans="1:14" ht="25.5">
      <c r="A170" s="11" t="s">
        <v>752</v>
      </c>
      <c r="B170" s="11" t="s">
        <v>522</v>
      </c>
      <c r="C170" s="13">
        <v>100</v>
      </c>
      <c r="D170" s="13">
        <v>45</v>
      </c>
      <c r="E170" s="21" t="s">
        <v>523</v>
      </c>
      <c r="F170" s="11" t="s">
        <v>155</v>
      </c>
      <c r="G170" s="14">
        <v>1800</v>
      </c>
      <c r="I170">
        <v>1</v>
      </c>
      <c r="N170">
        <v>1</v>
      </c>
    </row>
    <row r="171" spans="1:14" ht="25.5">
      <c r="A171" s="11" t="s">
        <v>753</v>
      </c>
      <c r="B171" s="11" t="s">
        <v>976</v>
      </c>
      <c r="C171" s="13">
        <v>9</v>
      </c>
      <c r="D171" s="13">
        <v>15</v>
      </c>
      <c r="E171" s="11" t="s">
        <v>523</v>
      </c>
      <c r="F171" s="11" t="s">
        <v>155</v>
      </c>
      <c r="G171" s="14">
        <v>90</v>
      </c>
      <c r="I171">
        <v>1</v>
      </c>
      <c r="N171">
        <v>1</v>
      </c>
    </row>
    <row r="172" spans="1:14" ht="38.25">
      <c r="A172" s="11" t="s">
        <v>754</v>
      </c>
      <c r="B172" s="11"/>
      <c r="C172" s="13">
        <v>4</v>
      </c>
      <c r="D172" s="13">
        <v>120</v>
      </c>
      <c r="E172" s="11"/>
      <c r="F172" s="11" t="s">
        <v>528</v>
      </c>
      <c r="G172" s="14">
        <v>480</v>
      </c>
      <c r="I172">
        <v>1</v>
      </c>
      <c r="N172">
        <v>1</v>
      </c>
    </row>
    <row r="173" spans="1:11" ht="25.5">
      <c r="A173" s="11" t="s">
        <v>109</v>
      </c>
      <c r="B173" s="11" t="s">
        <v>224</v>
      </c>
      <c r="C173" s="13">
        <v>12</v>
      </c>
      <c r="D173" s="13">
        <v>10</v>
      </c>
      <c r="E173" s="11" t="s">
        <v>523</v>
      </c>
      <c r="F173" s="11" t="s">
        <v>155</v>
      </c>
      <c r="G173" s="14">
        <v>120</v>
      </c>
      <c r="I173">
        <v>1</v>
      </c>
      <c r="K173">
        <v>1</v>
      </c>
    </row>
    <row r="174" spans="1:14" ht="15.75">
      <c r="A174" s="82" t="s">
        <v>530</v>
      </c>
      <c r="B174" s="82"/>
      <c r="C174" s="83">
        <f>SUM(C170:C173)</f>
        <v>125</v>
      </c>
      <c r="D174" s="180">
        <f>SUM(D170:D173)</f>
        <v>190</v>
      </c>
      <c r="E174" s="82"/>
      <c r="F174" s="82"/>
      <c r="G174" s="83">
        <f aca="true" t="shared" si="10" ref="G174:N174">SUM(G170:G173)</f>
        <v>2490</v>
      </c>
      <c r="H174" s="262">
        <f t="shared" si="10"/>
        <v>0</v>
      </c>
      <c r="I174" s="262">
        <f t="shared" si="10"/>
        <v>4</v>
      </c>
      <c r="J174" s="262">
        <f t="shared" si="10"/>
        <v>0</v>
      </c>
      <c r="K174" s="262">
        <f t="shared" si="10"/>
        <v>1</v>
      </c>
      <c r="L174" s="262">
        <f t="shared" si="10"/>
        <v>0</v>
      </c>
      <c r="M174" s="262">
        <f t="shared" si="10"/>
        <v>0</v>
      </c>
      <c r="N174" s="262">
        <f t="shared" si="10"/>
        <v>3</v>
      </c>
    </row>
    <row r="175" ht="15.75">
      <c r="A175" s="182" t="s">
        <v>977</v>
      </c>
    </row>
    <row r="177" ht="15">
      <c r="A177" s="67" t="s">
        <v>531</v>
      </c>
    </row>
    <row r="178" spans="1:11" ht="12.75">
      <c r="A178" s="131" t="s">
        <v>110</v>
      </c>
      <c r="B178" s="131" t="s">
        <v>405</v>
      </c>
      <c r="C178" s="137">
        <v>30</v>
      </c>
      <c r="D178" s="137">
        <v>12</v>
      </c>
      <c r="E178" s="131" t="s">
        <v>406</v>
      </c>
      <c r="F178" s="131" t="s">
        <v>288</v>
      </c>
      <c r="G178" s="140">
        <v>360</v>
      </c>
      <c r="H178" s="196"/>
      <c r="I178">
        <v>1</v>
      </c>
      <c r="K178">
        <v>1</v>
      </c>
    </row>
    <row r="179" spans="1:9" s="196" customFormat="1" ht="12.75">
      <c r="A179" s="131" t="s">
        <v>756</v>
      </c>
      <c r="B179" s="131" t="s">
        <v>849</v>
      </c>
      <c r="C179" s="137">
        <v>5</v>
      </c>
      <c r="D179" s="137">
        <v>163</v>
      </c>
      <c r="E179" s="131" t="s">
        <v>406</v>
      </c>
      <c r="F179" s="131" t="s">
        <v>288</v>
      </c>
      <c r="G179" s="140">
        <v>163</v>
      </c>
      <c r="H179"/>
      <c r="I179" s="196">
        <v>1</v>
      </c>
    </row>
    <row r="180" spans="1:9" ht="76.5">
      <c r="A180" s="123" t="s">
        <v>757</v>
      </c>
      <c r="B180" s="123" t="s">
        <v>978</v>
      </c>
      <c r="C180" s="125">
        <v>1</v>
      </c>
      <c r="D180" s="125">
        <v>90</v>
      </c>
      <c r="E180" s="123" t="s">
        <v>979</v>
      </c>
      <c r="F180" s="123" t="s">
        <v>288</v>
      </c>
      <c r="G180" s="126">
        <v>90</v>
      </c>
      <c r="I180">
        <v>1</v>
      </c>
    </row>
    <row r="181" spans="1:11" ht="12.75">
      <c r="A181" s="123" t="s">
        <v>111</v>
      </c>
      <c r="B181" s="123" t="s">
        <v>980</v>
      </c>
      <c r="C181" s="125">
        <v>20</v>
      </c>
      <c r="D181" s="125">
        <v>21</v>
      </c>
      <c r="E181" s="123" t="s">
        <v>542</v>
      </c>
      <c r="F181" s="123" t="s">
        <v>288</v>
      </c>
      <c r="G181" s="126">
        <v>420</v>
      </c>
      <c r="I181">
        <v>1</v>
      </c>
      <c r="K181">
        <v>1</v>
      </c>
    </row>
    <row r="182" spans="1:14" ht="38.25">
      <c r="A182" s="11" t="s">
        <v>755</v>
      </c>
      <c r="B182" s="17" t="s">
        <v>535</v>
      </c>
      <c r="C182" s="13">
        <v>30</v>
      </c>
      <c r="D182" s="13">
        <v>6</v>
      </c>
      <c r="E182" s="11" t="s">
        <v>536</v>
      </c>
      <c r="F182" s="11" t="s">
        <v>155</v>
      </c>
      <c r="G182" s="14">
        <v>180</v>
      </c>
      <c r="I182">
        <v>1</v>
      </c>
      <c r="N182">
        <v>1</v>
      </c>
    </row>
    <row r="183" spans="1:11" ht="25.5">
      <c r="A183" s="11" t="s">
        <v>112</v>
      </c>
      <c r="B183" s="11" t="s">
        <v>224</v>
      </c>
      <c r="C183" s="13">
        <v>8</v>
      </c>
      <c r="D183" s="13">
        <v>16</v>
      </c>
      <c r="E183" s="11" t="s">
        <v>371</v>
      </c>
      <c r="F183" s="11" t="s">
        <v>155</v>
      </c>
      <c r="G183" s="14">
        <v>128</v>
      </c>
      <c r="K183">
        <v>1</v>
      </c>
    </row>
    <row r="184" spans="1:11" ht="25.5">
      <c r="A184" s="11" t="s">
        <v>112</v>
      </c>
      <c r="B184" s="11" t="s">
        <v>224</v>
      </c>
      <c r="C184" s="13">
        <v>8</v>
      </c>
      <c r="D184" s="13">
        <v>16</v>
      </c>
      <c r="E184" s="11" t="s">
        <v>539</v>
      </c>
      <c r="F184" s="11" t="s">
        <v>155</v>
      </c>
      <c r="G184" s="14">
        <v>128</v>
      </c>
      <c r="K184">
        <v>1</v>
      </c>
    </row>
    <row r="185" spans="1:11" ht="25.5">
      <c r="A185" s="11" t="s">
        <v>113</v>
      </c>
      <c r="B185" s="11" t="s">
        <v>224</v>
      </c>
      <c r="C185" s="13">
        <v>8</v>
      </c>
      <c r="D185" s="13">
        <v>10</v>
      </c>
      <c r="E185" s="11" t="s">
        <v>371</v>
      </c>
      <c r="F185" s="11" t="s">
        <v>155</v>
      </c>
      <c r="G185" s="14">
        <v>80</v>
      </c>
      <c r="K185">
        <v>1</v>
      </c>
    </row>
    <row r="186" spans="1:11" ht="25.5">
      <c r="A186" s="131" t="s">
        <v>192</v>
      </c>
      <c r="B186" s="145" t="s">
        <v>544</v>
      </c>
      <c r="C186" s="137">
        <v>32</v>
      </c>
      <c r="D186" s="137">
        <v>16</v>
      </c>
      <c r="E186" s="131" t="s">
        <v>545</v>
      </c>
      <c r="F186" s="131" t="s">
        <v>155</v>
      </c>
      <c r="G186" s="140">
        <v>512</v>
      </c>
      <c r="K186">
        <v>1</v>
      </c>
    </row>
    <row r="187" spans="1:11" ht="25.5">
      <c r="A187" s="131" t="s">
        <v>193</v>
      </c>
      <c r="B187" s="145" t="s">
        <v>544</v>
      </c>
      <c r="C187" s="137">
        <v>32</v>
      </c>
      <c r="D187" s="137">
        <v>16</v>
      </c>
      <c r="E187" s="131" t="s">
        <v>547</v>
      </c>
      <c r="F187" s="131" t="s">
        <v>155</v>
      </c>
      <c r="G187" s="140">
        <v>512</v>
      </c>
      <c r="K187">
        <v>1</v>
      </c>
    </row>
    <row r="188" spans="1:11" ht="25.5">
      <c r="A188" s="160" t="s">
        <v>194</v>
      </c>
      <c r="B188" s="148" t="s">
        <v>981</v>
      </c>
      <c r="C188" s="137">
        <v>26</v>
      </c>
      <c r="D188" s="137">
        <v>780</v>
      </c>
      <c r="E188" s="148" t="s">
        <v>550</v>
      </c>
      <c r="F188" s="131" t="s">
        <v>155</v>
      </c>
      <c r="G188" s="178">
        <v>780</v>
      </c>
      <c r="I188" s="197"/>
      <c r="K188">
        <v>1</v>
      </c>
    </row>
    <row r="189" spans="1:11" ht="25.5">
      <c r="A189" s="160" t="s">
        <v>114</v>
      </c>
      <c r="B189" s="148" t="s">
        <v>982</v>
      </c>
      <c r="C189" s="137">
        <v>24</v>
      </c>
      <c r="D189" s="137">
        <v>181</v>
      </c>
      <c r="E189" s="148" t="s">
        <v>983</v>
      </c>
      <c r="F189" s="131" t="s">
        <v>155</v>
      </c>
      <c r="G189" s="178">
        <v>181</v>
      </c>
      <c r="I189" s="197">
        <v>1</v>
      </c>
      <c r="K189">
        <v>1</v>
      </c>
    </row>
    <row r="190" spans="1:14" ht="15.75">
      <c r="A190" s="89" t="s">
        <v>530</v>
      </c>
      <c r="B190" s="90"/>
      <c r="C190" s="91">
        <f>SUM(C178:C189)</f>
        <v>224</v>
      </c>
      <c r="D190" s="166">
        <f>SUM(D178:D189)</f>
        <v>1327</v>
      </c>
      <c r="E190" s="90"/>
      <c r="F190" s="92"/>
      <c r="G190" s="93">
        <f aca="true" t="shared" si="11" ref="G190:N190">SUM(G178:G189)</f>
        <v>3534</v>
      </c>
      <c r="H190" s="262">
        <f t="shared" si="11"/>
        <v>0</v>
      </c>
      <c r="I190" s="262">
        <f t="shared" si="11"/>
        <v>6</v>
      </c>
      <c r="J190" s="262">
        <f t="shared" si="11"/>
        <v>0</v>
      </c>
      <c r="K190" s="262">
        <f t="shared" si="11"/>
        <v>9</v>
      </c>
      <c r="L190" s="262">
        <f t="shared" si="11"/>
        <v>0</v>
      </c>
      <c r="M190" s="262">
        <f t="shared" si="11"/>
        <v>0</v>
      </c>
      <c r="N190" s="262">
        <f t="shared" si="11"/>
        <v>1</v>
      </c>
    </row>
    <row r="191" ht="15.75">
      <c r="A191" s="182" t="s">
        <v>984</v>
      </c>
    </row>
    <row r="194" spans="1:7" ht="15">
      <c r="A194" s="67" t="s">
        <v>551</v>
      </c>
      <c r="B194" s="59"/>
      <c r="C194" s="58"/>
      <c r="D194" s="58"/>
      <c r="E194" s="59"/>
      <c r="F194" s="59"/>
      <c r="G194" s="58"/>
    </row>
    <row r="195" spans="1:14" ht="25.5">
      <c r="A195" s="198" t="s">
        <v>759</v>
      </c>
      <c r="B195" s="199" t="s">
        <v>556</v>
      </c>
      <c r="C195" s="200">
        <v>1</v>
      </c>
      <c r="D195" s="200">
        <v>90</v>
      </c>
      <c r="E195" s="199" t="s">
        <v>557</v>
      </c>
      <c r="F195" s="199" t="s">
        <v>288</v>
      </c>
      <c r="G195" s="201">
        <v>90</v>
      </c>
      <c r="I195">
        <v>1</v>
      </c>
      <c r="N195">
        <v>1</v>
      </c>
    </row>
    <row r="196" spans="1:14" ht="25.5">
      <c r="A196" s="123" t="s">
        <v>760</v>
      </c>
      <c r="B196" s="123" t="s">
        <v>556</v>
      </c>
      <c r="C196" s="125">
        <v>4</v>
      </c>
      <c r="D196" s="125">
        <v>320</v>
      </c>
      <c r="E196" s="123" t="s">
        <v>559</v>
      </c>
      <c r="F196" s="123" t="s">
        <v>288</v>
      </c>
      <c r="G196" s="126">
        <v>320</v>
      </c>
      <c r="I196">
        <v>1</v>
      </c>
      <c r="N196">
        <v>1</v>
      </c>
    </row>
    <row r="197" spans="1:14" ht="25.5">
      <c r="A197" s="11" t="s">
        <v>761</v>
      </c>
      <c r="B197" s="11" t="s">
        <v>561</v>
      </c>
      <c r="C197" s="13">
        <v>72</v>
      </c>
      <c r="D197" s="13">
        <v>20</v>
      </c>
      <c r="E197" s="11" t="s">
        <v>505</v>
      </c>
      <c r="F197" s="11" t="s">
        <v>155</v>
      </c>
      <c r="G197" s="14">
        <v>1440</v>
      </c>
      <c r="I197">
        <v>1</v>
      </c>
      <c r="N197">
        <v>1</v>
      </c>
    </row>
    <row r="198" spans="1:14" ht="25.5">
      <c r="A198" s="123" t="s">
        <v>762</v>
      </c>
      <c r="B198" s="123" t="s">
        <v>569</v>
      </c>
      <c r="C198" s="125">
        <v>36</v>
      </c>
      <c r="D198" s="125">
        <v>20</v>
      </c>
      <c r="E198" s="123" t="s">
        <v>570</v>
      </c>
      <c r="F198" s="123" t="s">
        <v>155</v>
      </c>
      <c r="G198" s="164">
        <v>360</v>
      </c>
      <c r="I198">
        <v>1</v>
      </c>
      <c r="N198">
        <v>1</v>
      </c>
    </row>
    <row r="199" spans="1:9" ht="25.5">
      <c r="A199" s="123" t="s">
        <v>758</v>
      </c>
      <c r="B199" s="123" t="s">
        <v>572</v>
      </c>
      <c r="C199" s="125">
        <v>72</v>
      </c>
      <c r="D199" s="125">
        <v>20</v>
      </c>
      <c r="E199" s="123" t="s">
        <v>573</v>
      </c>
      <c r="F199" s="176" t="s">
        <v>155</v>
      </c>
      <c r="G199" s="14">
        <v>1000</v>
      </c>
      <c r="I199">
        <v>1</v>
      </c>
    </row>
    <row r="200" spans="1:9" ht="25.5">
      <c r="A200" s="123" t="s">
        <v>574</v>
      </c>
      <c r="B200" s="172" t="s">
        <v>575</v>
      </c>
      <c r="C200" s="125">
        <v>1</v>
      </c>
      <c r="D200" s="125">
        <v>40</v>
      </c>
      <c r="E200" s="123" t="s">
        <v>573</v>
      </c>
      <c r="F200" s="123" t="s">
        <v>155</v>
      </c>
      <c r="G200" s="126">
        <v>40</v>
      </c>
      <c r="I200">
        <v>1</v>
      </c>
    </row>
    <row r="201" spans="1:14" ht="38.25">
      <c r="A201" s="123" t="s">
        <v>763</v>
      </c>
      <c r="B201" s="123" t="s">
        <v>577</v>
      </c>
      <c r="C201" s="125">
        <v>36</v>
      </c>
      <c r="D201" s="125">
        <v>12</v>
      </c>
      <c r="E201" s="123" t="s">
        <v>559</v>
      </c>
      <c r="F201" s="123" t="s">
        <v>155</v>
      </c>
      <c r="G201" s="126">
        <v>400</v>
      </c>
      <c r="I201">
        <v>1</v>
      </c>
      <c r="N201">
        <v>1</v>
      </c>
    </row>
    <row r="202" spans="1:14" ht="25.5">
      <c r="A202" s="123" t="s">
        <v>764</v>
      </c>
      <c r="B202" s="123" t="s">
        <v>579</v>
      </c>
      <c r="C202" s="125">
        <v>60</v>
      </c>
      <c r="D202" s="125">
        <v>30</v>
      </c>
      <c r="E202" s="123" t="s">
        <v>559</v>
      </c>
      <c r="F202" s="123" t="s">
        <v>155</v>
      </c>
      <c r="G202" s="126">
        <v>1800</v>
      </c>
      <c r="I202">
        <v>1</v>
      </c>
      <c r="N202">
        <v>1</v>
      </c>
    </row>
    <row r="203" spans="1:14" ht="25.5">
      <c r="A203" s="123" t="s">
        <v>765</v>
      </c>
      <c r="B203" s="123" t="s">
        <v>985</v>
      </c>
      <c r="C203" s="125">
        <v>10</v>
      </c>
      <c r="D203" s="125">
        <v>30</v>
      </c>
      <c r="E203" s="123" t="s">
        <v>986</v>
      </c>
      <c r="F203" s="123" t="s">
        <v>155</v>
      </c>
      <c r="G203" s="126">
        <v>300</v>
      </c>
      <c r="I203">
        <v>1</v>
      </c>
      <c r="N203">
        <v>1</v>
      </c>
    </row>
    <row r="204" spans="1:14" ht="38.25">
      <c r="A204" s="123" t="s">
        <v>766</v>
      </c>
      <c r="B204" s="123" t="s">
        <v>581</v>
      </c>
      <c r="C204" s="125">
        <v>20</v>
      </c>
      <c r="D204" s="125">
        <v>50</v>
      </c>
      <c r="E204" s="123" t="s">
        <v>583</v>
      </c>
      <c r="F204" s="123" t="s">
        <v>155</v>
      </c>
      <c r="G204" s="126">
        <v>1200</v>
      </c>
      <c r="I204">
        <v>1</v>
      </c>
      <c r="N204">
        <v>1</v>
      </c>
    </row>
    <row r="205" spans="1:14" ht="25.5">
      <c r="A205" s="123" t="s">
        <v>767</v>
      </c>
      <c r="B205" s="123" t="s">
        <v>585</v>
      </c>
      <c r="C205" s="125">
        <v>10</v>
      </c>
      <c r="D205" s="125">
        <v>30</v>
      </c>
      <c r="E205" s="123" t="s">
        <v>586</v>
      </c>
      <c r="F205" s="123" t="s">
        <v>155</v>
      </c>
      <c r="G205" s="126">
        <v>300</v>
      </c>
      <c r="I205">
        <v>1</v>
      </c>
      <c r="N205">
        <v>1</v>
      </c>
    </row>
    <row r="206" spans="1:9" ht="25.5">
      <c r="A206" s="123" t="s">
        <v>768</v>
      </c>
      <c r="B206" s="123" t="s">
        <v>588</v>
      </c>
      <c r="C206" s="125">
        <v>12</v>
      </c>
      <c r="D206" s="125">
        <v>10</v>
      </c>
      <c r="E206" s="123" t="s">
        <v>589</v>
      </c>
      <c r="F206" s="123" t="s">
        <v>155</v>
      </c>
      <c r="G206" s="126">
        <v>120</v>
      </c>
      <c r="I206">
        <v>1</v>
      </c>
    </row>
    <row r="207" spans="1:14" ht="25.5">
      <c r="A207" s="123" t="s">
        <v>779</v>
      </c>
      <c r="B207" s="123" t="s">
        <v>591</v>
      </c>
      <c r="C207" s="125">
        <v>8</v>
      </c>
      <c r="D207" s="125">
        <v>30</v>
      </c>
      <c r="E207" s="123" t="s">
        <v>592</v>
      </c>
      <c r="F207" s="123" t="s">
        <v>155</v>
      </c>
      <c r="G207" s="126">
        <v>240</v>
      </c>
      <c r="I207">
        <v>1</v>
      </c>
      <c r="N207">
        <v>1</v>
      </c>
    </row>
    <row r="208" spans="1:9" ht="25.5">
      <c r="A208" s="123" t="s">
        <v>780</v>
      </c>
      <c r="B208" s="123" t="s">
        <v>594</v>
      </c>
      <c r="C208" s="125">
        <v>28</v>
      </c>
      <c r="D208" s="125">
        <v>10</v>
      </c>
      <c r="E208" s="123" t="s">
        <v>987</v>
      </c>
      <c r="F208" s="123" t="s">
        <v>155</v>
      </c>
      <c r="G208" s="126">
        <v>280</v>
      </c>
      <c r="I208">
        <v>1</v>
      </c>
    </row>
    <row r="209" spans="1:11" ht="25.5">
      <c r="A209" s="11" t="s">
        <v>115</v>
      </c>
      <c r="B209" s="11" t="s">
        <v>988</v>
      </c>
      <c r="C209" s="13">
        <v>18</v>
      </c>
      <c r="D209" s="13">
        <v>17</v>
      </c>
      <c r="E209" s="11" t="s">
        <v>878</v>
      </c>
      <c r="F209" s="11" t="s">
        <v>161</v>
      </c>
      <c r="G209" s="14">
        <v>306</v>
      </c>
      <c r="I209">
        <v>1</v>
      </c>
      <c r="K209">
        <v>1</v>
      </c>
    </row>
    <row r="210" spans="1:14" ht="25.5">
      <c r="A210" s="11" t="s">
        <v>781</v>
      </c>
      <c r="B210" s="11" t="s">
        <v>387</v>
      </c>
      <c r="C210" s="13">
        <v>10</v>
      </c>
      <c r="D210" s="13">
        <v>4</v>
      </c>
      <c r="E210" s="11" t="s">
        <v>989</v>
      </c>
      <c r="F210" s="11" t="s">
        <v>155</v>
      </c>
      <c r="G210" s="14">
        <v>40</v>
      </c>
      <c r="I210">
        <v>1</v>
      </c>
      <c r="N210">
        <v>1</v>
      </c>
    </row>
    <row r="211" spans="1:14" ht="25.5">
      <c r="A211" s="11" t="s">
        <v>782</v>
      </c>
      <c r="B211" s="11" t="s">
        <v>224</v>
      </c>
      <c r="C211" s="13">
        <v>35</v>
      </c>
      <c r="D211" s="13">
        <v>6</v>
      </c>
      <c r="E211" s="11" t="s">
        <v>990</v>
      </c>
      <c r="F211" s="11" t="s">
        <v>155</v>
      </c>
      <c r="G211" s="14">
        <v>210</v>
      </c>
      <c r="I211">
        <v>1</v>
      </c>
      <c r="N211">
        <v>1</v>
      </c>
    </row>
    <row r="212" spans="1:9" ht="63.75">
      <c r="A212" s="11" t="s">
        <v>991</v>
      </c>
      <c r="B212" s="11" t="s">
        <v>992</v>
      </c>
      <c r="C212" s="13">
        <v>2</v>
      </c>
      <c r="D212" s="13">
        <v>15</v>
      </c>
      <c r="E212" s="11" t="s">
        <v>993</v>
      </c>
      <c r="F212" s="11" t="s">
        <v>130</v>
      </c>
      <c r="G212" s="14">
        <v>30</v>
      </c>
      <c r="I212">
        <v>1</v>
      </c>
    </row>
    <row r="213" spans="1:14" ht="15.75">
      <c r="A213" s="82"/>
      <c r="B213" s="188" t="s">
        <v>185</v>
      </c>
      <c r="C213" s="83">
        <f>SUM(C195:C212)</f>
        <v>435</v>
      </c>
      <c r="D213" s="180">
        <f>SUM(D195:D212)</f>
        <v>754</v>
      </c>
      <c r="E213" s="82"/>
      <c r="F213" s="82"/>
      <c r="G213" s="195">
        <f aca="true" t="shared" si="12" ref="G213:N213">SUM(G195:G212)</f>
        <v>8476</v>
      </c>
      <c r="H213" s="262">
        <f t="shared" si="12"/>
        <v>0</v>
      </c>
      <c r="I213" s="262">
        <f t="shared" si="12"/>
        <v>18</v>
      </c>
      <c r="J213" s="262">
        <f t="shared" si="12"/>
        <v>0</v>
      </c>
      <c r="K213" s="262">
        <f t="shared" si="12"/>
        <v>1</v>
      </c>
      <c r="L213" s="262">
        <f t="shared" si="12"/>
        <v>0</v>
      </c>
      <c r="M213" s="262">
        <f t="shared" si="12"/>
        <v>0</v>
      </c>
      <c r="N213" s="262">
        <f t="shared" si="12"/>
        <v>12</v>
      </c>
    </row>
    <row r="214" ht="15.75">
      <c r="A214" s="182" t="s">
        <v>994</v>
      </c>
    </row>
    <row r="217" spans="1:7" ht="15">
      <c r="A217" s="67" t="s">
        <v>595</v>
      </c>
      <c r="B217" s="59"/>
      <c r="C217" s="58"/>
      <c r="D217" s="58"/>
      <c r="E217" s="59"/>
      <c r="F217" s="59"/>
      <c r="G217" s="58"/>
    </row>
    <row r="218" spans="1:10" ht="15.75">
      <c r="A218" s="30" t="s">
        <v>596</v>
      </c>
      <c r="B218" s="30" t="s">
        <v>597</v>
      </c>
      <c r="C218" s="9">
        <v>75</v>
      </c>
      <c r="D218" s="202">
        <v>1134</v>
      </c>
      <c r="E218" s="7"/>
      <c r="F218" s="7"/>
      <c r="G218" s="9">
        <v>5670</v>
      </c>
      <c r="H218">
        <v>1</v>
      </c>
      <c r="I218">
        <v>1</v>
      </c>
      <c r="J218">
        <v>1</v>
      </c>
    </row>
    <row r="219" spans="1:7" ht="15.75">
      <c r="A219" s="203" t="s">
        <v>599</v>
      </c>
      <c r="B219" s="204" t="s">
        <v>600</v>
      </c>
      <c r="C219" s="205"/>
      <c r="D219" s="206">
        <v>1620</v>
      </c>
      <c r="E219" s="203"/>
      <c r="F219" s="203"/>
      <c r="G219" s="205"/>
    </row>
    <row r="220" spans="1:12" ht="12.75">
      <c r="A220" s="123" t="s">
        <v>116</v>
      </c>
      <c r="B220" s="123"/>
      <c r="C220" s="125">
        <v>16</v>
      </c>
      <c r="D220" s="125">
        <v>684</v>
      </c>
      <c r="E220" s="123"/>
      <c r="F220" s="123"/>
      <c r="G220" s="207">
        <v>5472</v>
      </c>
      <c r="H220">
        <v>1</v>
      </c>
      <c r="I220">
        <v>1</v>
      </c>
      <c r="J220">
        <v>1</v>
      </c>
      <c r="K220">
        <v>1</v>
      </c>
      <c r="L220">
        <v>1</v>
      </c>
    </row>
    <row r="221" spans="1:9" ht="12.75">
      <c r="A221" s="162" t="s">
        <v>604</v>
      </c>
      <c r="B221" s="162" t="s">
        <v>398</v>
      </c>
      <c r="C221" s="163">
        <v>10</v>
      </c>
      <c r="D221" s="163">
        <v>432</v>
      </c>
      <c r="E221" s="162"/>
      <c r="F221" s="162"/>
      <c r="G221" s="208">
        <v>2120</v>
      </c>
      <c r="H221">
        <v>1</v>
      </c>
      <c r="I221">
        <v>1</v>
      </c>
    </row>
    <row r="222" spans="1:9" ht="15.75">
      <c r="A222" s="131" t="s">
        <v>609</v>
      </c>
      <c r="B222" s="131"/>
      <c r="C222" s="137"/>
      <c r="D222" s="137">
        <v>442</v>
      </c>
      <c r="E222" s="131"/>
      <c r="F222" s="131"/>
      <c r="G222" s="209" t="s">
        <v>180</v>
      </c>
      <c r="H222">
        <v>1</v>
      </c>
      <c r="I222">
        <v>1</v>
      </c>
    </row>
    <row r="223" spans="1:14" ht="12.75">
      <c r="A223" s="148" t="s">
        <v>610</v>
      </c>
      <c r="B223" s="148" t="s">
        <v>995</v>
      </c>
      <c r="C223" s="185">
        <v>2</v>
      </c>
      <c r="D223" s="185">
        <v>62</v>
      </c>
      <c r="E223" s="131" t="s">
        <v>996</v>
      </c>
      <c r="F223" s="148" t="s">
        <v>996</v>
      </c>
      <c r="G223" s="185">
        <v>62</v>
      </c>
      <c r="H223" s="262">
        <f aca="true" t="shared" si="13" ref="H223:N223">SUM(H218:H222)</f>
        <v>4</v>
      </c>
      <c r="I223" s="262">
        <f t="shared" si="13"/>
        <v>4</v>
      </c>
      <c r="J223" s="262">
        <f t="shared" si="13"/>
        <v>2</v>
      </c>
      <c r="K223" s="262">
        <f t="shared" si="13"/>
        <v>1</v>
      </c>
      <c r="L223" s="262">
        <f t="shared" si="13"/>
        <v>1</v>
      </c>
      <c r="M223" s="262">
        <f t="shared" si="13"/>
        <v>0</v>
      </c>
      <c r="N223" s="262">
        <f t="shared" si="13"/>
        <v>0</v>
      </c>
    </row>
    <row r="224" ht="31.5">
      <c r="A224" s="182" t="s">
        <v>997</v>
      </c>
    </row>
    <row r="227" ht="15">
      <c r="A227" s="67" t="s">
        <v>998</v>
      </c>
    </row>
    <row r="228" spans="1:7" ht="12.75" customHeight="1">
      <c r="A228" s="474" t="s">
        <v>613</v>
      </c>
      <c r="B228" s="474"/>
      <c r="C228" s="106"/>
      <c r="D228" s="46"/>
      <c r="E228" s="47"/>
      <c r="F228" s="47"/>
      <c r="G228" s="46"/>
    </row>
    <row r="229" spans="1:9" ht="25.5">
      <c r="A229" s="11" t="s">
        <v>801</v>
      </c>
      <c r="B229" s="11" t="s">
        <v>999</v>
      </c>
      <c r="C229" s="13">
        <v>1</v>
      </c>
      <c r="D229" s="13">
        <v>207</v>
      </c>
      <c r="E229" s="11" t="s">
        <v>623</v>
      </c>
      <c r="F229" s="11" t="s">
        <v>617</v>
      </c>
      <c r="G229" s="14">
        <v>207</v>
      </c>
      <c r="I229">
        <v>1</v>
      </c>
    </row>
    <row r="230" spans="1:9" ht="25.5">
      <c r="A230" s="123" t="s">
        <v>802</v>
      </c>
      <c r="B230" s="210" t="s">
        <v>1000</v>
      </c>
      <c r="C230" s="13">
        <v>1</v>
      </c>
      <c r="D230" s="125">
        <v>50</v>
      </c>
      <c r="E230" s="123" t="s">
        <v>1001</v>
      </c>
      <c r="F230" s="123" t="s">
        <v>617</v>
      </c>
      <c r="G230" s="126">
        <v>50</v>
      </c>
      <c r="I230" s="156">
        <v>1</v>
      </c>
    </row>
    <row r="231" spans="1:14" ht="12.75">
      <c r="A231" s="191"/>
      <c r="B231" s="188" t="s">
        <v>185</v>
      </c>
      <c r="C231" s="192">
        <f>SUM(C229:C230)</f>
        <v>2</v>
      </c>
      <c r="D231" s="192">
        <f>SUM(D229:D230)</f>
        <v>257</v>
      </c>
      <c r="E231" s="191"/>
      <c r="F231" s="191"/>
      <c r="G231" s="189">
        <f aca="true" t="shared" si="14" ref="G231:N231">SUM(G229:G230)</f>
        <v>257</v>
      </c>
      <c r="H231" s="262">
        <f t="shared" si="14"/>
        <v>0</v>
      </c>
      <c r="I231" s="262">
        <f t="shared" si="14"/>
        <v>2</v>
      </c>
      <c r="J231" s="262">
        <f t="shared" si="14"/>
        <v>0</v>
      </c>
      <c r="K231" s="262">
        <f t="shared" si="14"/>
        <v>0</v>
      </c>
      <c r="L231" s="262">
        <f t="shared" si="14"/>
        <v>0</v>
      </c>
      <c r="M231" s="262">
        <f t="shared" si="14"/>
        <v>0</v>
      </c>
      <c r="N231" s="262">
        <f t="shared" si="14"/>
        <v>0</v>
      </c>
    </row>
    <row r="232" spans="1:7" ht="12.75">
      <c r="A232" s="108"/>
      <c r="B232" s="38"/>
      <c r="C232" s="37"/>
      <c r="D232" s="37"/>
      <c r="E232" s="37"/>
      <c r="F232" s="37"/>
      <c r="G232" s="37"/>
    </row>
    <row r="233" spans="1:7" ht="15">
      <c r="A233" s="67" t="s">
        <v>636</v>
      </c>
      <c r="B233" s="59"/>
      <c r="C233" s="106"/>
      <c r="D233" s="58"/>
      <c r="E233" s="59"/>
      <c r="F233" s="59"/>
      <c r="G233" s="58"/>
    </row>
    <row r="234" spans="1:9" ht="63.75">
      <c r="A234" s="11" t="s">
        <v>1002</v>
      </c>
      <c r="B234" s="11" t="s">
        <v>1003</v>
      </c>
      <c r="C234" s="13">
        <v>5</v>
      </c>
      <c r="D234" s="13">
        <v>450</v>
      </c>
      <c r="E234" s="11" t="s">
        <v>1004</v>
      </c>
      <c r="F234" s="11" t="s">
        <v>617</v>
      </c>
      <c r="G234" s="14">
        <v>450</v>
      </c>
      <c r="I234">
        <v>1</v>
      </c>
    </row>
    <row r="235" spans="1:9" ht="25.5">
      <c r="A235" s="11" t="s">
        <v>1005</v>
      </c>
      <c r="B235" s="11" t="s">
        <v>1006</v>
      </c>
      <c r="C235" s="13">
        <v>1</v>
      </c>
      <c r="D235" s="13">
        <v>8</v>
      </c>
      <c r="E235" s="11" t="s">
        <v>1007</v>
      </c>
      <c r="F235" s="11" t="s">
        <v>617</v>
      </c>
      <c r="G235" s="14">
        <v>8</v>
      </c>
      <c r="I235">
        <v>1</v>
      </c>
    </row>
    <row r="236" spans="1:14" ht="12.75">
      <c r="A236" s="82"/>
      <c r="B236" s="188" t="s">
        <v>185</v>
      </c>
      <c r="C236" s="83">
        <f>SUM(C234:C235)</f>
        <v>6</v>
      </c>
      <c r="D236" s="83">
        <f>SUM(D234:D235)</f>
        <v>458</v>
      </c>
      <c r="E236" s="82"/>
      <c r="F236" s="82"/>
      <c r="G236" s="195">
        <f aca="true" t="shared" si="15" ref="G236:N236">SUM(G234:G235)</f>
        <v>458</v>
      </c>
      <c r="H236" s="262">
        <f t="shared" si="15"/>
        <v>0</v>
      </c>
      <c r="I236" s="262">
        <f t="shared" si="15"/>
        <v>2</v>
      </c>
      <c r="J236" s="262">
        <f t="shared" si="15"/>
        <v>0</v>
      </c>
      <c r="K236" s="262">
        <f t="shared" si="15"/>
        <v>0</v>
      </c>
      <c r="L236" s="262">
        <f t="shared" si="15"/>
        <v>0</v>
      </c>
      <c r="M236" s="262">
        <f t="shared" si="15"/>
        <v>0</v>
      </c>
      <c r="N236" s="262">
        <f t="shared" si="15"/>
        <v>0</v>
      </c>
    </row>
    <row r="237" spans="1:9" ht="12.75">
      <c r="A237" s="59"/>
      <c r="B237" s="59"/>
      <c r="C237" s="58"/>
      <c r="D237" s="58"/>
      <c r="E237" s="58"/>
      <c r="F237" s="58"/>
      <c r="G237" s="58"/>
      <c r="I237" s="156"/>
    </row>
    <row r="238" spans="1:7" ht="15">
      <c r="A238" s="67" t="s">
        <v>640</v>
      </c>
      <c r="B238" s="59"/>
      <c r="C238" s="106"/>
      <c r="D238" s="58"/>
      <c r="E238" s="59"/>
      <c r="F238" s="59"/>
      <c r="G238" s="58"/>
    </row>
    <row r="239" spans="1:9" ht="25.5">
      <c r="A239" s="11" t="s">
        <v>1008</v>
      </c>
      <c r="B239" s="11" t="s">
        <v>642</v>
      </c>
      <c r="C239" s="13">
        <v>24</v>
      </c>
      <c r="D239" s="13">
        <v>6</v>
      </c>
      <c r="E239" s="11" t="s">
        <v>643</v>
      </c>
      <c r="F239" s="11" t="s">
        <v>617</v>
      </c>
      <c r="G239" s="14">
        <v>139</v>
      </c>
      <c r="I239">
        <v>1</v>
      </c>
    </row>
    <row r="240" spans="1:9" ht="25.5">
      <c r="A240" s="123" t="s">
        <v>1009</v>
      </c>
      <c r="B240" s="123" t="s">
        <v>645</v>
      </c>
      <c r="C240" s="125">
        <v>360</v>
      </c>
      <c r="D240" s="125">
        <v>44</v>
      </c>
      <c r="E240" s="123" t="s">
        <v>1010</v>
      </c>
      <c r="F240" s="123" t="s">
        <v>617</v>
      </c>
      <c r="G240" s="126">
        <v>2656</v>
      </c>
      <c r="I240">
        <v>1</v>
      </c>
    </row>
    <row r="241" spans="1:9" ht="25.5">
      <c r="A241" s="123" t="s">
        <v>1011</v>
      </c>
      <c r="B241" s="123" t="s">
        <v>1012</v>
      </c>
      <c r="C241" s="125">
        <v>1</v>
      </c>
      <c r="D241" s="125">
        <v>25</v>
      </c>
      <c r="E241" s="123"/>
      <c r="F241" s="123" t="s">
        <v>617</v>
      </c>
      <c r="G241" s="126">
        <v>25</v>
      </c>
      <c r="I241">
        <v>1</v>
      </c>
    </row>
    <row r="242" spans="1:9" ht="25.5">
      <c r="A242" s="123" t="s">
        <v>1013</v>
      </c>
      <c r="B242" s="123" t="s">
        <v>1014</v>
      </c>
      <c r="C242" s="125">
        <v>1</v>
      </c>
      <c r="D242" s="125">
        <v>125</v>
      </c>
      <c r="E242" s="123" t="s">
        <v>1015</v>
      </c>
      <c r="F242" s="123" t="s">
        <v>617</v>
      </c>
      <c r="G242" s="126">
        <v>125</v>
      </c>
      <c r="I242">
        <v>1</v>
      </c>
    </row>
    <row r="243" spans="1:9" ht="25.5">
      <c r="A243" s="123" t="s">
        <v>1016</v>
      </c>
      <c r="B243" s="123" t="s">
        <v>1017</v>
      </c>
      <c r="C243" s="125">
        <v>2</v>
      </c>
      <c r="D243" s="125">
        <v>15</v>
      </c>
      <c r="E243" s="123" t="s">
        <v>897</v>
      </c>
      <c r="F243" s="123" t="s">
        <v>617</v>
      </c>
      <c r="G243" s="126">
        <v>30</v>
      </c>
      <c r="I243">
        <v>1</v>
      </c>
    </row>
    <row r="244" spans="1:9" ht="51">
      <c r="A244" s="123" t="s">
        <v>1018</v>
      </c>
      <c r="B244" s="123" t="s">
        <v>1019</v>
      </c>
      <c r="C244" s="125">
        <v>8</v>
      </c>
      <c r="D244" s="125">
        <v>10</v>
      </c>
      <c r="E244" s="123" t="s">
        <v>1020</v>
      </c>
      <c r="F244" s="123" t="s">
        <v>1021</v>
      </c>
      <c r="G244" s="126">
        <v>79</v>
      </c>
      <c r="I244">
        <v>1</v>
      </c>
    </row>
    <row r="245" spans="1:9" ht="51">
      <c r="A245" s="123" t="s">
        <v>1022</v>
      </c>
      <c r="B245" s="123" t="s">
        <v>1023</v>
      </c>
      <c r="C245" s="125">
        <v>4</v>
      </c>
      <c r="D245" s="125">
        <v>11</v>
      </c>
      <c r="E245" s="123" t="s">
        <v>1024</v>
      </c>
      <c r="F245" s="123" t="s">
        <v>617</v>
      </c>
      <c r="G245" s="126">
        <v>42</v>
      </c>
      <c r="I245">
        <v>1</v>
      </c>
    </row>
    <row r="246" spans="1:9" ht="51">
      <c r="A246" s="123" t="s">
        <v>1025</v>
      </c>
      <c r="B246" s="123" t="s">
        <v>1026</v>
      </c>
      <c r="C246" s="125">
        <v>4</v>
      </c>
      <c r="D246" s="125">
        <v>45</v>
      </c>
      <c r="E246" s="123" t="s">
        <v>1027</v>
      </c>
      <c r="F246" s="123" t="s">
        <v>617</v>
      </c>
      <c r="G246" s="126">
        <v>180</v>
      </c>
      <c r="I246">
        <v>1</v>
      </c>
    </row>
    <row r="247" spans="1:9" ht="38.25">
      <c r="A247" s="123" t="s">
        <v>1028</v>
      </c>
      <c r="B247" s="123" t="s">
        <v>1029</v>
      </c>
      <c r="C247" s="125">
        <v>43</v>
      </c>
      <c r="D247" s="125">
        <v>9</v>
      </c>
      <c r="E247" s="123" t="s">
        <v>1027</v>
      </c>
      <c r="F247" s="123" t="s">
        <v>617</v>
      </c>
      <c r="G247" s="126">
        <v>394</v>
      </c>
      <c r="I247">
        <v>1</v>
      </c>
    </row>
    <row r="248" spans="1:9" ht="25.5">
      <c r="A248" s="123" t="s">
        <v>1030</v>
      </c>
      <c r="B248" s="123" t="s">
        <v>642</v>
      </c>
      <c r="C248" s="125">
        <v>39</v>
      </c>
      <c r="D248" s="125">
        <v>8</v>
      </c>
      <c r="E248" s="123"/>
      <c r="F248" s="123" t="s">
        <v>617</v>
      </c>
      <c r="G248" s="126">
        <v>312</v>
      </c>
      <c r="H248">
        <v>1</v>
      </c>
      <c r="I248">
        <v>1</v>
      </c>
    </row>
    <row r="249" spans="1:14" ht="12.75">
      <c r="A249" s="82"/>
      <c r="B249" s="188" t="s">
        <v>185</v>
      </c>
      <c r="C249" s="83">
        <f>SUM(C239:C248)</f>
        <v>486</v>
      </c>
      <c r="D249" s="83">
        <f>SUM(D239:D248)</f>
        <v>298</v>
      </c>
      <c r="E249" s="82"/>
      <c r="F249" s="82"/>
      <c r="G249" s="195">
        <f aca="true" t="shared" si="16" ref="G249:N249">SUM(G239:G248)</f>
        <v>3982</v>
      </c>
      <c r="H249" s="262">
        <f t="shared" si="16"/>
        <v>1</v>
      </c>
      <c r="I249" s="262">
        <f t="shared" si="16"/>
        <v>10</v>
      </c>
      <c r="J249" s="262">
        <f t="shared" si="16"/>
        <v>0</v>
      </c>
      <c r="K249" s="262">
        <f t="shared" si="16"/>
        <v>0</v>
      </c>
      <c r="L249" s="262">
        <f t="shared" si="16"/>
        <v>0</v>
      </c>
      <c r="M249" s="262">
        <f t="shared" si="16"/>
        <v>0</v>
      </c>
      <c r="N249" s="262">
        <f t="shared" si="16"/>
        <v>0</v>
      </c>
    </row>
    <row r="250" spans="1:7" ht="12.75">
      <c r="A250" s="211"/>
      <c r="B250" s="78"/>
      <c r="C250" s="212"/>
      <c r="D250" s="212"/>
      <c r="E250" s="211"/>
      <c r="F250" s="211"/>
      <c r="G250" s="212"/>
    </row>
    <row r="251" spans="1:7" ht="15">
      <c r="A251" s="67" t="s">
        <v>1031</v>
      </c>
      <c r="B251" s="59"/>
      <c r="C251" s="106"/>
      <c r="D251" s="58"/>
      <c r="E251" s="59"/>
      <c r="F251" s="59"/>
      <c r="G251" s="58"/>
    </row>
    <row r="252" spans="1:9" ht="25.5">
      <c r="A252" s="11" t="s">
        <v>1032</v>
      </c>
      <c r="B252" s="11" t="s">
        <v>1033</v>
      </c>
      <c r="C252" s="13">
        <v>1</v>
      </c>
      <c r="D252" s="13">
        <v>138</v>
      </c>
      <c r="E252" s="11" t="s">
        <v>643</v>
      </c>
      <c r="F252" s="11" t="s">
        <v>617</v>
      </c>
      <c r="G252" s="14">
        <v>138</v>
      </c>
      <c r="I252">
        <v>1</v>
      </c>
    </row>
    <row r="253" spans="1:9" ht="25.5">
      <c r="A253" s="123" t="s">
        <v>1034</v>
      </c>
      <c r="B253" s="123" t="s">
        <v>1035</v>
      </c>
      <c r="C253" s="125">
        <v>1</v>
      </c>
      <c r="D253" s="125">
        <v>320</v>
      </c>
      <c r="E253" s="123" t="s">
        <v>643</v>
      </c>
      <c r="F253" s="123" t="s">
        <v>617</v>
      </c>
      <c r="G253" s="126">
        <v>320</v>
      </c>
      <c r="I253">
        <v>1</v>
      </c>
    </row>
    <row r="254" spans="1:9" ht="63.75">
      <c r="A254" s="123" t="s">
        <v>1036</v>
      </c>
      <c r="B254" s="123" t="s">
        <v>1037</v>
      </c>
      <c r="C254" s="125">
        <v>3</v>
      </c>
      <c r="D254" s="125">
        <v>25</v>
      </c>
      <c r="E254" s="123" t="s">
        <v>1038</v>
      </c>
      <c r="F254" s="123" t="s">
        <v>617</v>
      </c>
      <c r="G254" s="126">
        <v>75</v>
      </c>
      <c r="I254">
        <v>1</v>
      </c>
    </row>
    <row r="255" spans="1:9" ht="25.5">
      <c r="A255" s="123" t="s">
        <v>1039</v>
      </c>
      <c r="B255" s="123" t="s">
        <v>1040</v>
      </c>
      <c r="C255" s="125">
        <v>3</v>
      </c>
      <c r="D255" s="125">
        <v>41</v>
      </c>
      <c r="E255" s="123" t="s">
        <v>643</v>
      </c>
      <c r="F255" s="123" t="s">
        <v>617</v>
      </c>
      <c r="G255" s="126">
        <v>125</v>
      </c>
      <c r="I255">
        <v>1</v>
      </c>
    </row>
    <row r="256" spans="1:9" ht="25.5">
      <c r="A256" s="123" t="s">
        <v>1041</v>
      </c>
      <c r="B256" s="123" t="s">
        <v>1042</v>
      </c>
      <c r="C256" s="125">
        <v>1</v>
      </c>
      <c r="D256" s="125">
        <v>80</v>
      </c>
      <c r="E256" s="123" t="s">
        <v>643</v>
      </c>
      <c r="F256" s="123" t="s">
        <v>617</v>
      </c>
      <c r="G256" s="126">
        <v>80</v>
      </c>
      <c r="I256">
        <v>1</v>
      </c>
    </row>
    <row r="257" spans="1:14" ht="12.75">
      <c r="A257" s="82"/>
      <c r="B257" s="188" t="s">
        <v>185</v>
      </c>
      <c r="C257" s="83">
        <f>SUM(C252:C256)</f>
        <v>9</v>
      </c>
      <c r="D257" s="83">
        <f>SUM(D252:D256)</f>
        <v>604</v>
      </c>
      <c r="E257" s="82"/>
      <c r="F257" s="82"/>
      <c r="G257" s="195">
        <f aca="true" t="shared" si="17" ref="G257:N257">SUM(G252:G256)</f>
        <v>738</v>
      </c>
      <c r="H257" s="262">
        <f t="shared" si="17"/>
        <v>0</v>
      </c>
      <c r="I257" s="262">
        <f t="shared" si="17"/>
        <v>5</v>
      </c>
      <c r="J257" s="262">
        <f t="shared" si="17"/>
        <v>0</v>
      </c>
      <c r="K257" s="262">
        <f t="shared" si="17"/>
        <v>0</v>
      </c>
      <c r="L257" s="262">
        <f t="shared" si="17"/>
        <v>0</v>
      </c>
      <c r="M257" s="262">
        <f t="shared" si="17"/>
        <v>0</v>
      </c>
      <c r="N257" s="262">
        <f t="shared" si="17"/>
        <v>0</v>
      </c>
    </row>
    <row r="258" spans="1:4" ht="15.75">
      <c r="A258" s="182" t="s">
        <v>1043</v>
      </c>
      <c r="C258" s="194" t="s">
        <v>1044</v>
      </c>
      <c r="D258" s="213">
        <v>1617</v>
      </c>
    </row>
    <row r="261" spans="1:7" ht="15">
      <c r="A261" s="67" t="s">
        <v>651</v>
      </c>
      <c r="B261" s="47"/>
      <c r="C261" s="46"/>
      <c r="D261" s="46"/>
      <c r="E261" s="47"/>
      <c r="F261" s="47"/>
      <c r="G261" s="46"/>
    </row>
    <row r="262" spans="1:7" ht="12.75">
      <c r="A262" s="7" t="s">
        <v>652</v>
      </c>
      <c r="B262" s="9"/>
      <c r="C262" s="71"/>
      <c r="D262" s="40"/>
      <c r="E262" s="40"/>
      <c r="F262" s="71"/>
      <c r="G262" s="71"/>
    </row>
    <row r="263" spans="1:14" ht="25.5">
      <c r="A263" s="214" t="s">
        <v>699</v>
      </c>
      <c r="B263" s="214" t="s">
        <v>654</v>
      </c>
      <c r="C263" s="215">
        <v>478</v>
      </c>
      <c r="D263" s="215">
        <v>11928</v>
      </c>
      <c r="E263" s="214"/>
      <c r="F263" s="214" t="s">
        <v>655</v>
      </c>
      <c r="G263" s="216">
        <v>11928</v>
      </c>
      <c r="N263">
        <v>1</v>
      </c>
    </row>
    <row r="264" spans="1:7" ht="12.75">
      <c r="A264" s="109" t="s">
        <v>656</v>
      </c>
      <c r="B264" s="11"/>
      <c r="C264" s="13"/>
      <c r="D264" s="13"/>
      <c r="E264" s="11"/>
      <c r="F264" s="11"/>
      <c r="G264" s="13"/>
    </row>
    <row r="265" spans="1:9" ht="25.5">
      <c r="A265" s="11" t="s">
        <v>700</v>
      </c>
      <c r="B265" s="11"/>
      <c r="C265" s="13">
        <v>16</v>
      </c>
      <c r="D265" s="13">
        <v>1972</v>
      </c>
      <c r="E265" s="11"/>
      <c r="F265" s="11" t="s">
        <v>655</v>
      </c>
      <c r="G265" s="13">
        <v>1972</v>
      </c>
      <c r="H265" s="265">
        <v>1</v>
      </c>
      <c r="I265" s="156">
        <v>1</v>
      </c>
    </row>
    <row r="266" spans="1:9" ht="38.25">
      <c r="A266" s="11" t="s">
        <v>701</v>
      </c>
      <c r="B266" s="11" t="s">
        <v>1045</v>
      </c>
      <c r="C266" s="13">
        <v>1</v>
      </c>
      <c r="D266" s="13">
        <v>50</v>
      </c>
      <c r="E266" s="11" t="s">
        <v>1046</v>
      </c>
      <c r="F266" s="11" t="s">
        <v>240</v>
      </c>
      <c r="G266" s="13">
        <v>50</v>
      </c>
      <c r="I266" s="156">
        <v>1</v>
      </c>
    </row>
    <row r="267" spans="1:10" ht="12.75">
      <c r="A267" s="110" t="s">
        <v>694</v>
      </c>
      <c r="B267" s="11" t="s">
        <v>1047</v>
      </c>
      <c r="C267" s="13">
        <v>6</v>
      </c>
      <c r="D267" s="13">
        <v>232</v>
      </c>
      <c r="E267" s="11"/>
      <c r="F267" s="11"/>
      <c r="G267" s="13">
        <v>232</v>
      </c>
      <c r="H267" s="265">
        <v>1</v>
      </c>
      <c r="I267" s="156">
        <v>1</v>
      </c>
      <c r="J267">
        <v>1</v>
      </c>
    </row>
    <row r="268" spans="1:9" ht="12.75">
      <c r="A268" s="110" t="s">
        <v>702</v>
      </c>
      <c r="B268" s="11" t="s">
        <v>1048</v>
      </c>
      <c r="C268" s="13">
        <v>16</v>
      </c>
      <c r="D268" s="13">
        <v>648</v>
      </c>
      <c r="E268" s="11"/>
      <c r="F268" s="11"/>
      <c r="G268" s="13">
        <v>648</v>
      </c>
      <c r="H268" s="265">
        <v>1</v>
      </c>
      <c r="I268" s="268">
        <v>1</v>
      </c>
    </row>
    <row r="269" spans="1:14" ht="12.75">
      <c r="A269" s="110" t="s">
        <v>695</v>
      </c>
      <c r="B269" s="11" t="s">
        <v>1049</v>
      </c>
      <c r="C269" s="13">
        <v>4</v>
      </c>
      <c r="D269" s="13">
        <v>818</v>
      </c>
      <c r="E269" s="11"/>
      <c r="F269" s="11"/>
      <c r="G269" s="13">
        <v>818</v>
      </c>
      <c r="H269" s="265">
        <v>1</v>
      </c>
      <c r="I269" s="268">
        <v>1</v>
      </c>
      <c r="N269">
        <v>1</v>
      </c>
    </row>
    <row r="270" spans="1:12" ht="12.75">
      <c r="A270" s="110" t="s">
        <v>703</v>
      </c>
      <c r="B270" s="11" t="s">
        <v>1049</v>
      </c>
      <c r="C270" s="13">
        <v>4</v>
      </c>
      <c r="D270" s="13">
        <v>409</v>
      </c>
      <c r="E270" s="11"/>
      <c r="F270" s="11"/>
      <c r="G270" s="13">
        <v>409</v>
      </c>
      <c r="H270" s="265">
        <v>1</v>
      </c>
      <c r="I270" s="268">
        <v>1</v>
      </c>
      <c r="L270">
        <v>1</v>
      </c>
    </row>
    <row r="271" spans="1:14" ht="12.75">
      <c r="A271" s="110" t="s">
        <v>1050</v>
      </c>
      <c r="B271" s="111">
        <v>1</v>
      </c>
      <c r="C271" s="13">
        <v>1</v>
      </c>
      <c r="D271" s="13">
        <v>143</v>
      </c>
      <c r="E271" s="15"/>
      <c r="F271" s="11"/>
      <c r="G271" s="13">
        <v>143</v>
      </c>
      <c r="H271" s="269">
        <v>1</v>
      </c>
      <c r="I271" s="268">
        <v>1</v>
      </c>
      <c r="N271">
        <v>1</v>
      </c>
    </row>
    <row r="272" spans="1:9" ht="12.75">
      <c r="A272" s="110" t="s">
        <v>696</v>
      </c>
      <c r="B272" s="111" t="s">
        <v>1051</v>
      </c>
      <c r="C272" s="13">
        <v>24</v>
      </c>
      <c r="D272" s="13">
        <v>502</v>
      </c>
      <c r="E272" s="17"/>
      <c r="F272" s="11"/>
      <c r="G272" s="13">
        <v>502</v>
      </c>
      <c r="H272" s="265">
        <v>1</v>
      </c>
      <c r="I272" s="268">
        <v>1</v>
      </c>
    </row>
    <row r="273" spans="1:11" ht="12.75">
      <c r="A273" s="110" t="s">
        <v>697</v>
      </c>
      <c r="B273" s="111" t="s">
        <v>1052</v>
      </c>
      <c r="C273" s="13">
        <v>10</v>
      </c>
      <c r="D273" s="13">
        <v>707</v>
      </c>
      <c r="E273" s="12"/>
      <c r="F273" s="11"/>
      <c r="G273" s="13">
        <v>707</v>
      </c>
      <c r="H273" s="269">
        <v>1</v>
      </c>
      <c r="I273" s="268">
        <v>1</v>
      </c>
      <c r="K273">
        <v>1</v>
      </c>
    </row>
    <row r="274" spans="1:9" ht="12.75">
      <c r="A274" s="110" t="s">
        <v>698</v>
      </c>
      <c r="B274" s="111" t="s">
        <v>1053</v>
      </c>
      <c r="C274" s="13">
        <v>7</v>
      </c>
      <c r="D274" s="13">
        <v>900</v>
      </c>
      <c r="E274" s="111"/>
      <c r="F274" s="11"/>
      <c r="G274" s="13">
        <v>900</v>
      </c>
      <c r="H274" s="265">
        <v>1</v>
      </c>
      <c r="I274" s="156">
        <v>1</v>
      </c>
    </row>
    <row r="275" spans="1:14" ht="12.75">
      <c r="A275" s="112" t="s">
        <v>679</v>
      </c>
      <c r="B275" s="113" t="s">
        <v>1054</v>
      </c>
      <c r="C275" s="114">
        <v>57</v>
      </c>
      <c r="D275" s="114">
        <v>10378</v>
      </c>
      <c r="E275" s="113"/>
      <c r="F275" s="113"/>
      <c r="G275" s="115">
        <v>10378</v>
      </c>
      <c r="H275" s="262">
        <f>SUM(H262:H274)</f>
        <v>9</v>
      </c>
      <c r="I275" s="263">
        <f aca="true" t="shared" si="18" ref="I275:N275">SUM(I263:I274)</f>
        <v>10</v>
      </c>
      <c r="J275" s="262">
        <f t="shared" si="18"/>
        <v>1</v>
      </c>
      <c r="K275" s="262">
        <f t="shared" si="18"/>
        <v>1</v>
      </c>
      <c r="L275" s="262">
        <f t="shared" si="18"/>
        <v>1</v>
      </c>
      <c r="M275" s="262">
        <f t="shared" si="18"/>
        <v>0</v>
      </c>
      <c r="N275" s="262">
        <f t="shared" si="18"/>
        <v>3</v>
      </c>
    </row>
    <row r="276" spans="1:9" ht="12.75">
      <c r="A276" s="116" t="s">
        <v>680</v>
      </c>
      <c r="B276" s="28" t="s">
        <v>1055</v>
      </c>
      <c r="C276" s="29">
        <v>17</v>
      </c>
      <c r="D276" s="29">
        <v>2300</v>
      </c>
      <c r="E276" s="28"/>
      <c r="F276" s="30"/>
      <c r="G276" s="29">
        <v>2300</v>
      </c>
      <c r="I276" s="156"/>
    </row>
    <row r="277" spans="1:9" ht="12.75">
      <c r="A277" s="217"/>
      <c r="B277" s="218"/>
      <c r="C277" s="219"/>
      <c r="D277" s="219"/>
      <c r="E277" s="220"/>
      <c r="F277" s="220"/>
      <c r="G277" s="219"/>
      <c r="I277" s="156"/>
    </row>
    <row r="278" spans="1:9" ht="15.75">
      <c r="A278" s="221" t="s">
        <v>1056</v>
      </c>
      <c r="B278" s="221"/>
      <c r="C278" s="222">
        <v>535</v>
      </c>
      <c r="D278" s="223"/>
      <c r="E278" s="224"/>
      <c r="F278" s="224"/>
      <c r="G278" s="225">
        <v>22306</v>
      </c>
      <c r="I278" s="156"/>
    </row>
    <row r="279" spans="1:9" ht="15.75">
      <c r="A279" s="226" t="s">
        <v>1057</v>
      </c>
      <c r="B279" s="227"/>
      <c r="C279" s="228"/>
      <c r="D279" s="228"/>
      <c r="E279" s="227"/>
      <c r="F279" s="227"/>
      <c r="G279" s="228"/>
      <c r="I279" s="156"/>
    </row>
    <row r="280" spans="1:9" ht="12.75">
      <c r="A280" s="229"/>
      <c r="B280" s="230"/>
      <c r="C280" s="231"/>
      <c r="D280" s="231"/>
      <c r="E280" s="230"/>
      <c r="F280" s="230"/>
      <c r="G280" s="231"/>
      <c r="I280" s="156"/>
    </row>
    <row r="281" spans="1:14" ht="12.75">
      <c r="A281" s="229"/>
      <c r="B281" s="230"/>
      <c r="C281" s="231"/>
      <c r="D281" s="231"/>
      <c r="E281" s="486" t="s">
        <v>485</v>
      </c>
      <c r="F281" s="486"/>
      <c r="G281" s="486"/>
      <c r="H281" s="266">
        <f>SUM(H28)+H39+H46+H66+H90+H119+H134+H147+H155+H166+H174+H190+H213+H223+H231+H236+H249+H257+H275</f>
        <v>53</v>
      </c>
      <c r="I281" s="266">
        <f>SUM(I28+I39+I66+I90+I119+I134+I147+I155+I166+I174+I190+I213+I223+I231+I236+I249+I257+I275)</f>
        <v>151</v>
      </c>
      <c r="J281" s="266">
        <f>SUM(J28+J39+J46+J66+J90+J119+J134+J147+J155+J166+J174+J190+J213+J223+J231+J236+J249+J257+J275)</f>
        <v>10</v>
      </c>
      <c r="K281" s="266">
        <f>SUM(K28+K39+K46+K66+K90+K119+K134+K147+K155+K166+K174+K190+K213+K223+K231+K236+K249+K257+K275)</f>
        <v>50</v>
      </c>
      <c r="L281" s="266">
        <f>SUM(L28+L39+L46+L66+L90+L119+L134+L147+L155+L166+L174+L190+L213+L223+L231+L236+L249+L257+L275)</f>
        <v>13</v>
      </c>
      <c r="M281" s="266">
        <f>SUM(M275+M257+M249+M236+M231+M223+M213+M190+M174+M166+M155+M147+M134+M119+M90+M66+M46+M39+M28)</f>
        <v>2</v>
      </c>
      <c r="N281" s="267">
        <f>SUM(N28+N39+N46+N66+N90+N119+N134+N147+N155+N166+N174+N190+N213+N223+N231+N236+N249+N257+N275)</f>
        <v>29</v>
      </c>
    </row>
    <row r="282" spans="1:9" ht="12.75">
      <c r="A282" s="227"/>
      <c r="B282" s="232"/>
      <c r="C282" s="233"/>
      <c r="D282" s="233"/>
      <c r="E282" s="232"/>
      <c r="F282" s="232"/>
      <c r="G282" s="233"/>
      <c r="I282" s="156"/>
    </row>
    <row r="283" spans="1:9" ht="12.75">
      <c r="A283" s="234" t="s">
        <v>1058</v>
      </c>
      <c r="B283" s="235"/>
      <c r="C283" s="236">
        <v>467</v>
      </c>
      <c r="D283" s="236">
        <v>11048</v>
      </c>
      <c r="E283" s="235"/>
      <c r="F283" s="235"/>
      <c r="G283" s="236">
        <v>11048</v>
      </c>
      <c r="I283" s="156"/>
    </row>
    <row r="284" spans="2:9" ht="12.75">
      <c r="B284" s="47"/>
      <c r="C284" s="46"/>
      <c r="D284" s="46"/>
      <c r="E284" s="47"/>
      <c r="F284" s="47"/>
      <c r="G284" s="46"/>
      <c r="I284" s="156"/>
    </row>
    <row r="285" spans="1:9" ht="12.75">
      <c r="A285" s="237" t="s">
        <v>1059</v>
      </c>
      <c r="B285" s="237"/>
      <c r="C285" s="238">
        <v>356</v>
      </c>
      <c r="D285" s="238">
        <v>7050</v>
      </c>
      <c r="E285" s="237"/>
      <c r="F285" s="237"/>
      <c r="G285" s="238">
        <v>7050</v>
      </c>
      <c r="I285" s="156"/>
    </row>
    <row r="286" ht="12.75">
      <c r="I286" s="156"/>
    </row>
    <row r="287" ht="12.75">
      <c r="I287" s="156"/>
    </row>
    <row r="288" spans="1:9" ht="12.75">
      <c r="A288" s="161"/>
      <c r="I288" s="156"/>
    </row>
    <row r="289" ht="12.75">
      <c r="I289" s="156"/>
    </row>
    <row r="290" ht="12.75">
      <c r="I290" s="156"/>
    </row>
    <row r="291" ht="12.75">
      <c r="I291" s="156"/>
    </row>
    <row r="292" ht="12.75">
      <c r="I292" s="156"/>
    </row>
    <row r="293" ht="12.75">
      <c r="I293" s="156"/>
    </row>
  </sheetData>
  <sheetProtection selectLockedCells="1" selectUnlockedCells="1"/>
  <mergeCells count="10">
    <mergeCell ref="A1:G1"/>
    <mergeCell ref="A3:D3"/>
    <mergeCell ref="A15:A16"/>
    <mergeCell ref="A43:B43"/>
    <mergeCell ref="E281:G281"/>
    <mergeCell ref="A228:B228"/>
    <mergeCell ref="A70:B70"/>
    <mergeCell ref="A72:B72"/>
    <mergeCell ref="A94:B94"/>
    <mergeCell ref="A151:B15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Vargáné Farkas Ágnes</dc:creator>
  <cp:keywords/>
  <dc:description/>
  <cp:lastModifiedBy>Nora</cp:lastModifiedBy>
  <cp:lastPrinted>2015-03-03T09:22:28Z</cp:lastPrinted>
  <dcterms:created xsi:type="dcterms:W3CDTF">2013-02-18T08:52:23Z</dcterms:created>
  <dcterms:modified xsi:type="dcterms:W3CDTF">2015-03-11T09:58:52Z</dcterms:modified>
  <cp:category/>
  <cp:version/>
  <cp:contentType/>
  <cp:contentStatus/>
</cp:coreProperties>
</file>